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omments6.xml" ContentType="application/vnd.openxmlformats-officedocument.spreadsheetml.comments+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codeName="ThisWorkbook"/>
  <mc:AlternateContent xmlns:mc="http://schemas.openxmlformats.org/markup-compatibility/2006">
    <mc:Choice Requires="x15">
      <x15ac:absPath xmlns:x15ac="http://schemas.microsoft.com/office/spreadsheetml/2010/11/ac" url="/Users/Private/Desktop/"/>
    </mc:Choice>
  </mc:AlternateContent>
  <xr:revisionPtr revIDLastSave="0" documentId="8_{FE9CE65C-AAA1-794C-8867-30F6DBDC8087}" xr6:coauthVersionLast="36" xr6:coauthVersionMax="36" xr10:uidLastSave="{00000000-0000-0000-0000-000000000000}"/>
  <bookViews>
    <workbookView xWindow="0" yWindow="460" windowWidth="28800" windowHeight="15620" tabRatio="638" activeTab="1" xr2:uid="{00000000-000D-0000-FFFF-FFFF00000000}"/>
  </bookViews>
  <sheets>
    <sheet name="Instruktion" sheetId="18" r:id="rId1"/>
    <sheet name="Kapitalbehov" sheetId="6" r:id="rId2"/>
    <sheet name="Res Bud År1" sheetId="1" r:id="rId3"/>
    <sheet name="Likvid Bud År1" sheetId="7" r:id="rId4"/>
    <sheet name="RR År1" sheetId="11" r:id="rId5"/>
    <sheet name="Res Bud År2" sheetId="5" r:id="rId6"/>
    <sheet name="BR År1" sheetId="9" state="hidden" r:id="rId7"/>
    <sheet name="Diagr År1" sheetId="8" state="hidden" r:id="rId8"/>
    <sheet name="Likvid Bud År2" sheetId="12" r:id="rId9"/>
    <sheet name="RR År2" sheetId="15" r:id="rId10"/>
    <sheet name="Beräkningshjälp Lån" sheetId="16" r:id="rId11"/>
    <sheet name="BR År2" sheetId="13" state="hidden" r:id="rId12"/>
    <sheet name="Diagr År2" sheetId="14" state="hidden" r:id="rId13"/>
    <sheet name="Beräkningshjälp Avskrivningar" sheetId="17" r:id="rId14"/>
    <sheet name="Moms" sheetId="4" state="hidden" r:id="rId15"/>
    <sheet name="Lån" sheetId="10" state="hidden" r:id="rId16"/>
    <sheet name="Admin" sheetId="2" r:id="rId17"/>
  </sheets>
  <definedNames>
    <definedName name="BokfMetStatus">Admin!$F$34</definedName>
    <definedName name="BolagSkatt">Admin!$C$12</definedName>
    <definedName name="BolagsskattY1">'Likvid Bud År1'!$E$123</definedName>
    <definedName name="BolagsskattY2">'Likvid Bud År2'!$E$123</definedName>
    <definedName name="CalcHelpDep">'Beräkningshjälp Avskrivningar'!$A$3</definedName>
    <definedName name="CalcHelpMorg">'Beräkningshjälp Lån'!$A$3</definedName>
    <definedName name="EgenavgEgetUttag">Admin!$C$14</definedName>
    <definedName name="FtgNamn">'Res Bud År1'!$A$2:$D$2</definedName>
    <definedName name="LagerHantering">Admin!$B$19</definedName>
    <definedName name="ListMonthY1">'Res Bud År1'!$D$4:$O$4</definedName>
    <definedName name="LonSkatt">Admin!$C$11</definedName>
    <definedName name="PrelSkatt">Admin!$C$13</definedName>
    <definedName name="SkattY1">Admin!$B$23</definedName>
    <definedName name="SkattY2">Admin!$B$26</definedName>
    <definedName name="SocAvg">Admin!$C$10</definedName>
    <definedName name="TblAnlTillg">Admin!$F$25:$F$28</definedName>
    <definedName name="TblBokfMetod">Admin!$F$32:$F$33</definedName>
    <definedName name="TblFinansiering">Admin!$F$10:$F$17</definedName>
    <definedName name="TblIntTyp">Admin!$B$3:$B$6</definedName>
    <definedName name="TblInvesteringar">Admin!$F$19:$F$23</definedName>
    <definedName name="TblKredTid">Admin!$F$3:$F$6</definedName>
    <definedName name="TblLagerHantering">Admin!$B$17:$B$18</definedName>
    <definedName name="TblLoanPer">Admin!$K$5:$L$28</definedName>
    <definedName name="TblMonthStartEnd">Admin!$I$5:$I$40</definedName>
    <definedName name="_xlnm.Print_Area" localSheetId="13">'Beräkningshjälp Avskrivningar'!$A$1:$N$51</definedName>
    <definedName name="_xlnm.Print_Area" localSheetId="10">'Beräkningshjälp Lån'!$A$1:$N$23</definedName>
    <definedName name="_xlnm.Print_Area" localSheetId="1">Kapitalbehov!$A$1:$H$56</definedName>
    <definedName name="_xlnm.Print_Area" localSheetId="3">'Likvid Bud År1'!$A$76:$R$137</definedName>
    <definedName name="_xlnm.Print_Area" localSheetId="8">'Likvid Bud År2'!$A$1:$R$137</definedName>
    <definedName name="_xlnm.Print_Area" localSheetId="2">'Res Bud År1'!$A$1:$P$77</definedName>
    <definedName name="_xlnm.Print_Area" localSheetId="5">'Res Bud År2'!$A:$P</definedName>
    <definedName name="_xlnm.Print_Titles" localSheetId="4">'RR År1'!$4:$4</definedName>
    <definedName name="_xlnm.Print_Titles" localSheetId="9">'RR År2'!$4:$4</definedName>
    <definedName name="ValBokfMet">'Likvid Bud År1'!$O$77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2" i="15" l="1"/>
  <c r="F51" i="15"/>
  <c r="F50" i="15"/>
  <c r="F49" i="15"/>
  <c r="F48" i="15"/>
  <c r="F47" i="15"/>
  <c r="F46" i="15"/>
  <c r="F45" i="15"/>
  <c r="F44" i="15"/>
  <c r="F43" i="15"/>
  <c r="F39" i="15"/>
  <c r="F38" i="15"/>
  <c r="F37" i="15"/>
  <c r="F36" i="15"/>
  <c r="F35" i="15"/>
  <c r="F34" i="15"/>
  <c r="F33" i="15"/>
  <c r="F32" i="15"/>
  <c r="F31" i="15"/>
  <c r="F30" i="15"/>
  <c r="F29" i="15"/>
  <c r="F28" i="15"/>
  <c r="F27" i="15"/>
  <c r="F26" i="15"/>
  <c r="F25" i="15"/>
  <c r="F24" i="15"/>
  <c r="F23" i="15"/>
  <c r="C55" i="1" l="1"/>
  <c r="O73" i="5"/>
  <c r="N73" i="5"/>
  <c r="M73" i="5"/>
  <c r="L73" i="5"/>
  <c r="K73" i="5"/>
  <c r="J73" i="5"/>
  <c r="I73" i="5"/>
  <c r="H73" i="5"/>
  <c r="G73" i="5"/>
  <c r="F73" i="5"/>
  <c r="E73" i="5"/>
  <c r="D73" i="5"/>
  <c r="O73" i="1"/>
  <c r="N73" i="1"/>
  <c r="M73" i="1"/>
  <c r="L73" i="1"/>
  <c r="K73" i="1"/>
  <c r="J73" i="1"/>
  <c r="I73" i="1"/>
  <c r="H73" i="1"/>
  <c r="G73" i="1"/>
  <c r="F73" i="1"/>
  <c r="E73" i="1"/>
  <c r="D73" i="1"/>
  <c r="M50" i="17"/>
  <c r="L50" i="17"/>
  <c r="K50" i="17"/>
  <c r="J50" i="17"/>
  <c r="I50" i="17"/>
  <c r="H50" i="17"/>
  <c r="G50" i="17"/>
  <c r="F50" i="17"/>
  <c r="E50" i="17"/>
  <c r="D50" i="17"/>
  <c r="C50" i="17"/>
  <c r="B50" i="17"/>
  <c r="M37" i="17"/>
  <c r="L37" i="17"/>
  <c r="K37" i="17"/>
  <c r="J37" i="17"/>
  <c r="I37" i="17"/>
  <c r="H37" i="17"/>
  <c r="G37" i="17"/>
  <c r="F37" i="17"/>
  <c r="E37" i="17"/>
  <c r="D37" i="17"/>
  <c r="C37" i="17"/>
  <c r="B37" i="17"/>
  <c r="N37" i="17" s="1"/>
  <c r="A50" i="17"/>
  <c r="A49" i="17"/>
  <c r="A48" i="17"/>
  <c r="A47" i="17"/>
  <c r="A46" i="17"/>
  <c r="A45" i="17"/>
  <c r="A44" i="17"/>
  <c r="A43" i="17"/>
  <c r="A42" i="17"/>
  <c r="A41" i="17"/>
  <c r="A37" i="17"/>
  <c r="A36" i="17"/>
  <c r="A35" i="17"/>
  <c r="A34" i="17"/>
  <c r="A33" i="17"/>
  <c r="A32" i="17"/>
  <c r="A31" i="17"/>
  <c r="A30" i="17"/>
  <c r="A28" i="17"/>
  <c r="A29" i="17"/>
  <c r="E12" i="17"/>
  <c r="E11" i="17"/>
  <c r="E10" i="17"/>
  <c r="E9" i="17"/>
  <c r="E8" i="17"/>
  <c r="E7" i="17"/>
  <c r="E6" i="17"/>
  <c r="E5" i="17"/>
  <c r="E4" i="17"/>
  <c r="E3" i="17"/>
  <c r="R103" i="12"/>
  <c r="A76" i="7"/>
  <c r="A76" i="12"/>
  <c r="F129" i="7"/>
  <c r="R98" i="7"/>
  <c r="R99" i="7"/>
  <c r="R97" i="7"/>
  <c r="R99" i="12"/>
  <c r="Q105" i="7"/>
  <c r="P105" i="7"/>
  <c r="O105" i="7"/>
  <c r="N105" i="7"/>
  <c r="M105" i="7"/>
  <c r="L105" i="7"/>
  <c r="K105" i="7"/>
  <c r="J105" i="7"/>
  <c r="I105" i="7"/>
  <c r="H105" i="7"/>
  <c r="G105" i="7"/>
  <c r="F105" i="7"/>
  <c r="R103" i="7"/>
  <c r="R102" i="7"/>
  <c r="D102" i="12" s="1"/>
  <c r="R102" i="12" s="1"/>
  <c r="R105" i="12" s="1"/>
  <c r="A2" i="1"/>
  <c r="R98" i="12"/>
  <c r="R97" i="12"/>
  <c r="R105" i="7"/>
  <c r="N10" i="16"/>
  <c r="F10" i="16"/>
  <c r="D64" i="9"/>
  <c r="H57" i="2"/>
  <c r="H58" i="2" s="1"/>
  <c r="I58" i="2" s="1"/>
  <c r="I2" i="2"/>
  <c r="I4" i="2" s="1"/>
  <c r="P22" i="1"/>
  <c r="D55" i="9"/>
  <c r="C59" i="5"/>
  <c r="O59" i="5" s="1"/>
  <c r="C56" i="5"/>
  <c r="I56" i="5" s="1"/>
  <c r="O56" i="5"/>
  <c r="C55" i="5"/>
  <c r="L55" i="5"/>
  <c r="Y69" i="4"/>
  <c r="X69" i="4"/>
  <c r="W69" i="4"/>
  <c r="V69" i="4"/>
  <c r="U69" i="4"/>
  <c r="T69" i="4"/>
  <c r="S69" i="4"/>
  <c r="R69" i="4"/>
  <c r="Q69" i="4"/>
  <c r="P69" i="4"/>
  <c r="O69" i="4"/>
  <c r="N69" i="4"/>
  <c r="Y68" i="4"/>
  <c r="X68" i="4"/>
  <c r="W68" i="4"/>
  <c r="V68" i="4"/>
  <c r="U68" i="4"/>
  <c r="T68" i="4"/>
  <c r="T70" i="4" s="1"/>
  <c r="S68" i="4"/>
  <c r="R68" i="4"/>
  <c r="Q68" i="4"/>
  <c r="P68" i="4"/>
  <c r="O68" i="4"/>
  <c r="N68" i="4"/>
  <c r="Y67" i="4"/>
  <c r="Y70" i="4" s="1"/>
  <c r="X67" i="4"/>
  <c r="X70" i="4" s="1"/>
  <c r="W67" i="4"/>
  <c r="W70" i="4" s="1"/>
  <c r="V67" i="4"/>
  <c r="V70" i="4" s="1"/>
  <c r="U67" i="4"/>
  <c r="U70" i="4" s="1"/>
  <c r="T67" i="4"/>
  <c r="S67" i="4"/>
  <c r="R67" i="4"/>
  <c r="Q67" i="4"/>
  <c r="Q70" i="4" s="1"/>
  <c r="P67" i="4"/>
  <c r="O67" i="4"/>
  <c r="N67" i="4"/>
  <c r="M69" i="4"/>
  <c r="L69" i="4"/>
  <c r="K69" i="4"/>
  <c r="J69" i="4"/>
  <c r="I69" i="4"/>
  <c r="I70" i="4" s="1"/>
  <c r="H69" i="4"/>
  <c r="G69" i="4"/>
  <c r="G70" i="4" s="1"/>
  <c r="F69" i="4"/>
  <c r="E69" i="4"/>
  <c r="D69" i="4"/>
  <c r="C69" i="4"/>
  <c r="B69" i="4"/>
  <c r="M68" i="4"/>
  <c r="L68" i="4"/>
  <c r="K68" i="4"/>
  <c r="J68" i="4"/>
  <c r="I68" i="4"/>
  <c r="H68" i="4"/>
  <c r="G68" i="4"/>
  <c r="F68" i="4"/>
  <c r="F70" i="4" s="1"/>
  <c r="E68" i="4"/>
  <c r="E70" i="4" s="1"/>
  <c r="D68" i="4"/>
  <c r="C68" i="4"/>
  <c r="B68" i="4"/>
  <c r="M67" i="4"/>
  <c r="M70" i="4" s="1"/>
  <c r="L67" i="4"/>
  <c r="K67" i="4"/>
  <c r="J67" i="4"/>
  <c r="I67" i="4"/>
  <c r="H67" i="4"/>
  <c r="G67" i="4"/>
  <c r="F67" i="4"/>
  <c r="E67" i="4"/>
  <c r="D67" i="4"/>
  <c r="C67" i="4"/>
  <c r="C70" i="4" s="1"/>
  <c r="B67" i="4"/>
  <c r="B70" i="4" s="1"/>
  <c r="A69" i="4"/>
  <c r="A68" i="4"/>
  <c r="A67" i="4"/>
  <c r="R91" i="12"/>
  <c r="R91" i="7"/>
  <c r="B17" i="10"/>
  <c r="I17" i="10"/>
  <c r="I59" i="5"/>
  <c r="E55" i="5"/>
  <c r="H55" i="5"/>
  <c r="M55" i="5"/>
  <c r="O55" i="5"/>
  <c r="O70" i="4"/>
  <c r="S70" i="4"/>
  <c r="J56" i="5"/>
  <c r="G55" i="5"/>
  <c r="H59" i="5"/>
  <c r="K70" i="4"/>
  <c r="R70" i="4"/>
  <c r="H70" i="4"/>
  <c r="D70" i="4"/>
  <c r="L70" i="4"/>
  <c r="M59" i="5"/>
  <c r="F59" i="5"/>
  <c r="N59" i="5"/>
  <c r="G59" i="5"/>
  <c r="F55" i="5"/>
  <c r="N55" i="5"/>
  <c r="K56" i="5"/>
  <c r="I55" i="5"/>
  <c r="D56" i="5"/>
  <c r="L56" i="5"/>
  <c r="J55" i="5"/>
  <c r="K55" i="5"/>
  <c r="N56" i="5"/>
  <c r="D55" i="5"/>
  <c r="G56" i="5"/>
  <c r="N70" i="4"/>
  <c r="Q49" i="12"/>
  <c r="P49" i="12"/>
  <c r="O49" i="12"/>
  <c r="N49" i="12"/>
  <c r="M49" i="12"/>
  <c r="L49" i="12"/>
  <c r="K49" i="12"/>
  <c r="J49" i="12"/>
  <c r="R151" i="4" s="1"/>
  <c r="I49" i="12"/>
  <c r="Q151" i="4" s="1"/>
  <c r="H49" i="12"/>
  <c r="G49" i="12"/>
  <c r="F49" i="12"/>
  <c r="Q48" i="12"/>
  <c r="P48" i="12"/>
  <c r="O48" i="12"/>
  <c r="N48" i="12"/>
  <c r="M48" i="12"/>
  <c r="L48" i="12"/>
  <c r="K48" i="12"/>
  <c r="J48" i="12"/>
  <c r="I48" i="12"/>
  <c r="H48" i="12"/>
  <c r="G48" i="12"/>
  <c r="F48" i="12"/>
  <c r="N150" i="4" s="1"/>
  <c r="Q47" i="12"/>
  <c r="Y149" i="4" s="1"/>
  <c r="P47" i="12"/>
  <c r="O47" i="12"/>
  <c r="N47" i="12"/>
  <c r="M47" i="12"/>
  <c r="L47" i="12"/>
  <c r="K47" i="12"/>
  <c r="J47" i="12"/>
  <c r="I47" i="12"/>
  <c r="H47" i="12"/>
  <c r="G47" i="12"/>
  <c r="F47" i="12"/>
  <c r="Q46" i="12"/>
  <c r="P46" i="12"/>
  <c r="O46" i="12"/>
  <c r="N46" i="12"/>
  <c r="V148" i="4" s="1"/>
  <c r="M46" i="12"/>
  <c r="U148" i="4" s="1"/>
  <c r="L46" i="12"/>
  <c r="K46" i="12"/>
  <c r="J46" i="12"/>
  <c r="I46" i="12"/>
  <c r="H46" i="12"/>
  <c r="G46" i="12"/>
  <c r="F46" i="12"/>
  <c r="Q45" i="12"/>
  <c r="P45" i="12"/>
  <c r="O45" i="12"/>
  <c r="N45" i="12"/>
  <c r="M45" i="12"/>
  <c r="L45" i="12"/>
  <c r="K45" i="12"/>
  <c r="J45" i="12"/>
  <c r="R147" i="4" s="1"/>
  <c r="I45" i="12"/>
  <c r="Q147" i="4" s="1"/>
  <c r="H45" i="12"/>
  <c r="G45" i="12"/>
  <c r="F45" i="12"/>
  <c r="Q44" i="12"/>
  <c r="P44" i="12"/>
  <c r="O44" i="12"/>
  <c r="N44" i="12"/>
  <c r="M44" i="12"/>
  <c r="L44" i="12"/>
  <c r="K44" i="12"/>
  <c r="J44" i="12"/>
  <c r="I44" i="12"/>
  <c r="H44" i="12"/>
  <c r="G44" i="12"/>
  <c r="F44" i="12"/>
  <c r="N146" i="4" s="1"/>
  <c r="Q43" i="12"/>
  <c r="Y145" i="4" s="1"/>
  <c r="P43" i="12"/>
  <c r="O43" i="12"/>
  <c r="N43" i="12"/>
  <c r="M43" i="12"/>
  <c r="L43" i="12"/>
  <c r="K43" i="12"/>
  <c r="J43" i="12"/>
  <c r="I43" i="12"/>
  <c r="H43" i="12"/>
  <c r="G43" i="12"/>
  <c r="F43" i="12"/>
  <c r="Q42" i="12"/>
  <c r="P42" i="12"/>
  <c r="O42" i="12"/>
  <c r="N42" i="12"/>
  <c r="V144" i="4" s="1"/>
  <c r="M42" i="12"/>
  <c r="U144" i="4" s="1"/>
  <c r="L42" i="12"/>
  <c r="K42" i="12"/>
  <c r="J42" i="12"/>
  <c r="I42" i="12"/>
  <c r="H42" i="12"/>
  <c r="G42" i="12"/>
  <c r="F42" i="12"/>
  <c r="Q41" i="12"/>
  <c r="P41" i="12"/>
  <c r="O41" i="12"/>
  <c r="N41" i="12"/>
  <c r="M41" i="12"/>
  <c r="L41" i="12"/>
  <c r="K41" i="12"/>
  <c r="J41" i="12"/>
  <c r="R143" i="4" s="1"/>
  <c r="I41" i="12"/>
  <c r="Q143" i="4" s="1"/>
  <c r="H41" i="12"/>
  <c r="G41" i="12"/>
  <c r="F41" i="12"/>
  <c r="Q40" i="12"/>
  <c r="P40" i="12"/>
  <c r="O40" i="12"/>
  <c r="N40" i="12"/>
  <c r="M40" i="12"/>
  <c r="L40" i="12"/>
  <c r="K40" i="12"/>
  <c r="J40" i="12"/>
  <c r="I40" i="12"/>
  <c r="H40" i="12"/>
  <c r="G40" i="12"/>
  <c r="F40" i="12"/>
  <c r="N142" i="4" s="1"/>
  <c r="Q39" i="12"/>
  <c r="Y141" i="4" s="1"/>
  <c r="P39" i="12"/>
  <c r="O39" i="12"/>
  <c r="N39" i="12"/>
  <c r="M39" i="12"/>
  <c r="L39" i="12"/>
  <c r="K39" i="12"/>
  <c r="J39" i="12"/>
  <c r="I39" i="12"/>
  <c r="H39" i="12"/>
  <c r="G39" i="12"/>
  <c r="F39" i="12"/>
  <c r="Q38" i="12"/>
  <c r="P38" i="12"/>
  <c r="O38" i="12"/>
  <c r="N38" i="12"/>
  <c r="V140" i="4" s="1"/>
  <c r="M38" i="12"/>
  <c r="U140" i="4" s="1"/>
  <c r="L38" i="12"/>
  <c r="K38" i="12"/>
  <c r="J38" i="12"/>
  <c r="I38" i="12"/>
  <c r="H38" i="12"/>
  <c r="G38" i="12"/>
  <c r="F38" i="12"/>
  <c r="Q37" i="12"/>
  <c r="P37" i="12"/>
  <c r="O37" i="12"/>
  <c r="N37" i="12"/>
  <c r="M37" i="12"/>
  <c r="L37" i="12"/>
  <c r="K37" i="12"/>
  <c r="J37" i="12"/>
  <c r="R139" i="4" s="1"/>
  <c r="I37" i="12"/>
  <c r="Q139" i="4" s="1"/>
  <c r="H37" i="12"/>
  <c r="G37" i="12"/>
  <c r="F37" i="12"/>
  <c r="Q36" i="12"/>
  <c r="P36" i="12"/>
  <c r="O36" i="12"/>
  <c r="N36" i="12"/>
  <c r="M36" i="12"/>
  <c r="L36" i="12"/>
  <c r="K36" i="12"/>
  <c r="J36" i="12"/>
  <c r="I36" i="12"/>
  <c r="H36" i="12"/>
  <c r="G36" i="12"/>
  <c r="F36" i="12"/>
  <c r="N138" i="4" s="1"/>
  <c r="Q35" i="12"/>
  <c r="Y137" i="4" s="1"/>
  <c r="Y152" i="4" s="1"/>
  <c r="P35" i="12"/>
  <c r="O35" i="12"/>
  <c r="N35" i="12"/>
  <c r="M35" i="12"/>
  <c r="L35" i="12"/>
  <c r="K35" i="12"/>
  <c r="J35" i="12"/>
  <c r="I35" i="12"/>
  <c r="H35" i="12"/>
  <c r="G35" i="12"/>
  <c r="F35" i="12"/>
  <c r="Q34" i="12"/>
  <c r="P34" i="12"/>
  <c r="O34" i="12"/>
  <c r="N34" i="12"/>
  <c r="V136" i="4" s="1"/>
  <c r="M34" i="12"/>
  <c r="U136" i="4" s="1"/>
  <c r="U152" i="4" s="1"/>
  <c r="L34" i="12"/>
  <c r="K34" i="12"/>
  <c r="J34" i="12"/>
  <c r="I34" i="12"/>
  <c r="H34" i="12"/>
  <c r="G34" i="12"/>
  <c r="F34" i="12"/>
  <c r="Q33" i="12"/>
  <c r="P33" i="12"/>
  <c r="O33" i="12"/>
  <c r="N33" i="12"/>
  <c r="M33" i="12"/>
  <c r="L33" i="12"/>
  <c r="K33" i="12"/>
  <c r="J33" i="12"/>
  <c r="R135" i="4" s="1"/>
  <c r="I33" i="12"/>
  <c r="Q135" i="4" s="1"/>
  <c r="Q152" i="4" s="1"/>
  <c r="H33" i="12"/>
  <c r="G33" i="12"/>
  <c r="F33" i="12"/>
  <c r="Q16" i="12"/>
  <c r="P16" i="12"/>
  <c r="O16" i="12"/>
  <c r="N16" i="12"/>
  <c r="M16" i="12"/>
  <c r="L16" i="12"/>
  <c r="K16" i="12"/>
  <c r="J16" i="12"/>
  <c r="I16" i="12"/>
  <c r="H16" i="12"/>
  <c r="G16" i="12"/>
  <c r="F16" i="12"/>
  <c r="Q15" i="12"/>
  <c r="P15" i="12"/>
  <c r="O15" i="12"/>
  <c r="N15" i="12"/>
  <c r="M15" i="12"/>
  <c r="L15" i="12"/>
  <c r="K15" i="12"/>
  <c r="J15" i="12"/>
  <c r="I15" i="12"/>
  <c r="H15" i="12"/>
  <c r="G15" i="12"/>
  <c r="F15" i="12"/>
  <c r="Q14" i="12"/>
  <c r="P14" i="12"/>
  <c r="O14" i="12"/>
  <c r="N14" i="12"/>
  <c r="V116" i="4" s="1"/>
  <c r="V119" i="4" s="1"/>
  <c r="M14" i="12"/>
  <c r="L14" i="12"/>
  <c r="K14" i="12"/>
  <c r="J14" i="12"/>
  <c r="I14" i="12"/>
  <c r="H14" i="12"/>
  <c r="G14" i="12"/>
  <c r="F14" i="12"/>
  <c r="Q13" i="12"/>
  <c r="P13" i="12"/>
  <c r="O13" i="12"/>
  <c r="N13" i="12"/>
  <c r="M13" i="12"/>
  <c r="L13" i="12"/>
  <c r="K13" i="12"/>
  <c r="J13" i="12"/>
  <c r="R115" i="4" s="1"/>
  <c r="I13" i="12"/>
  <c r="H13" i="12"/>
  <c r="G13" i="12"/>
  <c r="F13" i="12"/>
  <c r="Q9" i="12"/>
  <c r="P9" i="12"/>
  <c r="O9" i="12"/>
  <c r="N9" i="12"/>
  <c r="M9" i="12"/>
  <c r="L9" i="12"/>
  <c r="K9" i="12"/>
  <c r="J9" i="12"/>
  <c r="I9" i="12"/>
  <c r="H9" i="12"/>
  <c r="G9" i="12"/>
  <c r="F9" i="12"/>
  <c r="Q7" i="12"/>
  <c r="P7" i="12"/>
  <c r="O7" i="12"/>
  <c r="N7" i="12"/>
  <c r="M7" i="12"/>
  <c r="L7" i="12"/>
  <c r="K7" i="12"/>
  <c r="J7" i="12"/>
  <c r="I7" i="12"/>
  <c r="H7" i="12"/>
  <c r="G7" i="12"/>
  <c r="F7" i="12"/>
  <c r="Q6" i="12"/>
  <c r="P6" i="12"/>
  <c r="O6" i="12"/>
  <c r="N6" i="12"/>
  <c r="V108" i="4" s="1"/>
  <c r="M6" i="12"/>
  <c r="L6" i="12"/>
  <c r="K6" i="12"/>
  <c r="J6" i="12"/>
  <c r="I6" i="12"/>
  <c r="H6" i="12"/>
  <c r="G6" i="12"/>
  <c r="F6" i="12"/>
  <c r="Q5" i="12"/>
  <c r="P5" i="12"/>
  <c r="O5" i="12"/>
  <c r="N5" i="12"/>
  <c r="M5" i="12"/>
  <c r="L5" i="12"/>
  <c r="K5" i="12"/>
  <c r="J5" i="12"/>
  <c r="R107" i="4" s="1"/>
  <c r="I5" i="12"/>
  <c r="H5" i="12"/>
  <c r="G5" i="12"/>
  <c r="F5" i="12"/>
  <c r="Q49" i="7"/>
  <c r="P49" i="7"/>
  <c r="O49" i="7"/>
  <c r="N49" i="7"/>
  <c r="M49" i="7"/>
  <c r="L49" i="7"/>
  <c r="K49" i="7"/>
  <c r="J49" i="7"/>
  <c r="I49" i="7"/>
  <c r="Q48" i="7"/>
  <c r="P48" i="7"/>
  <c r="O48" i="7"/>
  <c r="K150" i="4" s="1"/>
  <c r="N48" i="7"/>
  <c r="J150" i="4" s="1"/>
  <c r="M48" i="7"/>
  <c r="L48" i="7"/>
  <c r="K48" i="7"/>
  <c r="J48" i="7"/>
  <c r="I48" i="7"/>
  <c r="Q47" i="7"/>
  <c r="P47" i="7"/>
  <c r="O47" i="7"/>
  <c r="N47" i="7"/>
  <c r="M47" i="7"/>
  <c r="L47" i="7"/>
  <c r="K47" i="7"/>
  <c r="J47" i="7"/>
  <c r="I47" i="7"/>
  <c r="Q46" i="7"/>
  <c r="M148" i="4" s="1"/>
  <c r="P46" i="7"/>
  <c r="L148" i="4" s="1"/>
  <c r="O46" i="7"/>
  <c r="N46" i="7"/>
  <c r="M46" i="7"/>
  <c r="L46" i="7"/>
  <c r="K46" i="7"/>
  <c r="J46" i="7"/>
  <c r="I46" i="7"/>
  <c r="Q45" i="7"/>
  <c r="P45" i="7"/>
  <c r="O45" i="7"/>
  <c r="N45" i="7"/>
  <c r="M45" i="7"/>
  <c r="L45" i="7"/>
  <c r="K45" i="7"/>
  <c r="J45" i="7"/>
  <c r="F147" i="4" s="1"/>
  <c r="I45" i="7"/>
  <c r="E147" i="4" s="1"/>
  <c r="Q44" i="7"/>
  <c r="P44" i="7"/>
  <c r="O44" i="7"/>
  <c r="N44" i="7"/>
  <c r="M44" i="7"/>
  <c r="L44" i="7"/>
  <c r="K44" i="7"/>
  <c r="J44" i="7"/>
  <c r="I44" i="7"/>
  <c r="Q43" i="7"/>
  <c r="P43" i="7"/>
  <c r="O43" i="7"/>
  <c r="N43" i="7"/>
  <c r="M43" i="7"/>
  <c r="L43" i="7"/>
  <c r="H145" i="4" s="1"/>
  <c r="K43" i="7"/>
  <c r="G145" i="4" s="1"/>
  <c r="J43" i="7"/>
  <c r="I43" i="7"/>
  <c r="Q42" i="7"/>
  <c r="P42" i="7"/>
  <c r="O42" i="7"/>
  <c r="N42" i="7"/>
  <c r="M42" i="7"/>
  <c r="L42" i="7"/>
  <c r="K42" i="7"/>
  <c r="J42" i="7"/>
  <c r="I42" i="7"/>
  <c r="Q41" i="7"/>
  <c r="P41" i="7"/>
  <c r="O41" i="7"/>
  <c r="N41" i="7"/>
  <c r="J143" i="4" s="1"/>
  <c r="M41" i="7"/>
  <c r="I143" i="4" s="1"/>
  <c r="L41" i="7"/>
  <c r="K41" i="7"/>
  <c r="J41" i="7"/>
  <c r="I41" i="7"/>
  <c r="Q40" i="7"/>
  <c r="P40" i="7"/>
  <c r="O40" i="7"/>
  <c r="N40" i="7"/>
  <c r="M40" i="7"/>
  <c r="L40" i="7"/>
  <c r="K40" i="7"/>
  <c r="J40" i="7"/>
  <c r="I40" i="7"/>
  <c r="Q39" i="7"/>
  <c r="P39" i="7"/>
  <c r="L141" i="4" s="1"/>
  <c r="O39" i="7"/>
  <c r="K141" i="4" s="1"/>
  <c r="K152" i="4" s="1"/>
  <c r="N39" i="7"/>
  <c r="M39" i="7"/>
  <c r="L39" i="7"/>
  <c r="K39" i="7"/>
  <c r="J39" i="7"/>
  <c r="I39" i="7"/>
  <c r="Q38" i="7"/>
  <c r="P38" i="7"/>
  <c r="O38" i="7"/>
  <c r="N38" i="7"/>
  <c r="M38" i="7"/>
  <c r="L38" i="7"/>
  <c r="K38" i="7"/>
  <c r="J38" i="7"/>
  <c r="I38" i="7"/>
  <c r="E140" i="4" s="1"/>
  <c r="Q37" i="7"/>
  <c r="M139" i="4" s="1"/>
  <c r="P37" i="7"/>
  <c r="O37" i="7"/>
  <c r="N37" i="7"/>
  <c r="M37" i="7"/>
  <c r="L37" i="7"/>
  <c r="K37" i="7"/>
  <c r="J37" i="7"/>
  <c r="I37" i="7"/>
  <c r="Q36" i="7"/>
  <c r="P36" i="7"/>
  <c r="O36" i="7"/>
  <c r="N36" i="7"/>
  <c r="M36" i="7"/>
  <c r="L36" i="7"/>
  <c r="K36" i="7"/>
  <c r="G138" i="4" s="1"/>
  <c r="G152" i="4" s="1"/>
  <c r="J36" i="7"/>
  <c r="F138" i="4" s="1"/>
  <c r="I36" i="7"/>
  <c r="Q35" i="7"/>
  <c r="P35" i="7"/>
  <c r="O35" i="7"/>
  <c r="N35" i="7"/>
  <c r="M35" i="7"/>
  <c r="L35" i="7"/>
  <c r="K35" i="7"/>
  <c r="J35" i="7"/>
  <c r="I35" i="7"/>
  <c r="Q34" i="7"/>
  <c r="P34" i="7"/>
  <c r="O34" i="7"/>
  <c r="N34" i="7"/>
  <c r="M34" i="7"/>
  <c r="I136" i="4" s="1"/>
  <c r="L34" i="7"/>
  <c r="H136" i="4" s="1"/>
  <c r="K34" i="7"/>
  <c r="J34" i="7"/>
  <c r="I34" i="7"/>
  <c r="Q33" i="7"/>
  <c r="P33" i="7"/>
  <c r="O33" i="7"/>
  <c r="N33" i="7"/>
  <c r="M33" i="7"/>
  <c r="L33" i="7"/>
  <c r="K33" i="7"/>
  <c r="J33" i="7"/>
  <c r="I33" i="7"/>
  <c r="Q16" i="7"/>
  <c r="P16" i="7"/>
  <c r="O16" i="7"/>
  <c r="K118" i="4" s="1"/>
  <c r="K119" i="4" s="1"/>
  <c r="N16" i="7"/>
  <c r="J118" i="4" s="1"/>
  <c r="M16" i="7"/>
  <c r="L16" i="7"/>
  <c r="K16" i="7"/>
  <c r="J16" i="7"/>
  <c r="I16" i="7"/>
  <c r="Q15" i="7"/>
  <c r="P15" i="7"/>
  <c r="O15" i="7"/>
  <c r="N15" i="7"/>
  <c r="M15" i="7"/>
  <c r="L15" i="7"/>
  <c r="K15" i="7"/>
  <c r="J15" i="7"/>
  <c r="I15" i="7"/>
  <c r="Q14" i="7"/>
  <c r="M116" i="4" s="1"/>
  <c r="M119" i="4" s="1"/>
  <c r="P14" i="7"/>
  <c r="L116" i="4" s="1"/>
  <c r="L119" i="4" s="1"/>
  <c r="O14" i="7"/>
  <c r="N14" i="7"/>
  <c r="M14" i="7"/>
  <c r="L14" i="7"/>
  <c r="K14" i="7"/>
  <c r="J14" i="7"/>
  <c r="I14" i="7"/>
  <c r="Q13" i="7"/>
  <c r="P13" i="7"/>
  <c r="O13" i="7"/>
  <c r="N13" i="7"/>
  <c r="M13" i="7"/>
  <c r="L13" i="7"/>
  <c r="K13" i="7"/>
  <c r="J13" i="7"/>
  <c r="F115" i="4" s="1"/>
  <c r="F119" i="4" s="1"/>
  <c r="I13" i="7"/>
  <c r="E115" i="4" s="1"/>
  <c r="E119" i="4" s="1"/>
  <c r="Q9" i="7"/>
  <c r="P9" i="7"/>
  <c r="O9" i="7"/>
  <c r="N9" i="7"/>
  <c r="M9" i="7"/>
  <c r="L9" i="7"/>
  <c r="K9" i="7"/>
  <c r="J9" i="7"/>
  <c r="I9" i="7"/>
  <c r="Q7" i="7"/>
  <c r="P7" i="7"/>
  <c r="O7" i="7"/>
  <c r="N7" i="7"/>
  <c r="M7" i="7"/>
  <c r="L7" i="7"/>
  <c r="H109" i="4" s="1"/>
  <c r="H112" i="4" s="1"/>
  <c r="L112" i="7" s="1"/>
  <c r="K7" i="7"/>
  <c r="G109" i="4" s="1"/>
  <c r="J7" i="7"/>
  <c r="I7" i="7"/>
  <c r="Q6" i="7"/>
  <c r="P6" i="7"/>
  <c r="O6" i="7"/>
  <c r="N6" i="7"/>
  <c r="M6" i="7"/>
  <c r="L6" i="7"/>
  <c r="K6" i="7"/>
  <c r="J6" i="7"/>
  <c r="I6" i="7"/>
  <c r="Q5" i="7"/>
  <c r="P5" i="7"/>
  <c r="O5" i="7"/>
  <c r="N5" i="7"/>
  <c r="J107" i="4" s="1"/>
  <c r="J112" i="4" s="1"/>
  <c r="N112" i="7" s="1"/>
  <c r="M5" i="7"/>
  <c r="I107" i="4" s="1"/>
  <c r="I112" i="4" s="1"/>
  <c r="M112" i="7" s="1"/>
  <c r="L5" i="7"/>
  <c r="K5" i="7"/>
  <c r="J5" i="7"/>
  <c r="I5" i="7"/>
  <c r="H49" i="7"/>
  <c r="H48" i="7"/>
  <c r="H47" i="7"/>
  <c r="H46" i="7"/>
  <c r="H45" i="7"/>
  <c r="H44" i="7"/>
  <c r="H43" i="7"/>
  <c r="H42" i="7"/>
  <c r="H41" i="7"/>
  <c r="H40" i="7"/>
  <c r="H39" i="7"/>
  <c r="D141" i="4" s="1"/>
  <c r="H38" i="7"/>
  <c r="D140" i="4" s="1"/>
  <c r="D152" i="4" s="1"/>
  <c r="H37" i="7"/>
  <c r="H36" i="7"/>
  <c r="H35" i="7"/>
  <c r="H34" i="7"/>
  <c r="H33" i="7"/>
  <c r="H16" i="7"/>
  <c r="H15" i="7"/>
  <c r="H14" i="7"/>
  <c r="H13" i="7"/>
  <c r="H9" i="7"/>
  <c r="H7" i="7"/>
  <c r="H6" i="7"/>
  <c r="H5" i="7"/>
  <c r="G49" i="7"/>
  <c r="G48" i="7"/>
  <c r="C150" i="4" s="1"/>
  <c r="G47" i="7"/>
  <c r="G46" i="7"/>
  <c r="G45" i="7"/>
  <c r="G44" i="7"/>
  <c r="G43" i="7"/>
  <c r="G42" i="7"/>
  <c r="G41" i="7"/>
  <c r="G40" i="7"/>
  <c r="G39" i="7"/>
  <c r="G38" i="7"/>
  <c r="G37" i="7"/>
  <c r="G36" i="7"/>
  <c r="G35" i="7"/>
  <c r="G34" i="7"/>
  <c r="G33" i="7"/>
  <c r="G16" i="7"/>
  <c r="C118" i="4" s="1"/>
  <c r="G15" i="7"/>
  <c r="G14" i="7"/>
  <c r="G13" i="7"/>
  <c r="G9" i="7"/>
  <c r="G7" i="7"/>
  <c r="G6" i="7"/>
  <c r="G5" i="7"/>
  <c r="G42" i="6"/>
  <c r="G20" i="6"/>
  <c r="G12" i="6"/>
  <c r="Q53" i="12"/>
  <c r="P53" i="12"/>
  <c r="O53" i="12"/>
  <c r="N53" i="12"/>
  <c r="M53" i="12"/>
  <c r="L53" i="12"/>
  <c r="K53" i="12"/>
  <c r="R53" i="12" s="1"/>
  <c r="J53" i="12"/>
  <c r="I53" i="12"/>
  <c r="H53" i="12"/>
  <c r="G53" i="12"/>
  <c r="F53" i="12"/>
  <c r="Y53" i="4"/>
  <c r="X53" i="4"/>
  <c r="W53" i="4"/>
  <c r="V53" i="4"/>
  <c r="U53" i="4"/>
  <c r="T53" i="4"/>
  <c r="S53" i="4"/>
  <c r="R53" i="4"/>
  <c r="Q53" i="4"/>
  <c r="P53" i="4"/>
  <c r="O53" i="4"/>
  <c r="N53" i="4"/>
  <c r="M53" i="4"/>
  <c r="L53" i="4"/>
  <c r="K53" i="4"/>
  <c r="J53" i="4"/>
  <c r="I53" i="4"/>
  <c r="H53" i="4"/>
  <c r="G53" i="4"/>
  <c r="F53" i="4"/>
  <c r="E53" i="4"/>
  <c r="D53" i="4"/>
  <c r="C53" i="4"/>
  <c r="B53" i="4"/>
  <c r="A53" i="4"/>
  <c r="O55" i="1"/>
  <c r="N55" i="1"/>
  <c r="M55" i="1"/>
  <c r="L55" i="1"/>
  <c r="K55" i="1"/>
  <c r="J55" i="1"/>
  <c r="I55" i="1"/>
  <c r="H55" i="1"/>
  <c r="G55" i="1"/>
  <c r="F55" i="1"/>
  <c r="E55" i="1"/>
  <c r="D55" i="1"/>
  <c r="Q53" i="7"/>
  <c r="P53" i="7"/>
  <c r="O53" i="7"/>
  <c r="N53" i="7"/>
  <c r="M53" i="7"/>
  <c r="L53" i="7"/>
  <c r="K53" i="7"/>
  <c r="J53" i="7"/>
  <c r="I53" i="7"/>
  <c r="H53" i="7"/>
  <c r="G53" i="7"/>
  <c r="F53" i="7"/>
  <c r="P53" i="5"/>
  <c r="P53" i="1"/>
  <c r="F34" i="2"/>
  <c r="A114" i="7"/>
  <c r="A114" i="12" s="1"/>
  <c r="Y164" i="4"/>
  <c r="X164" i="4"/>
  <c r="W164" i="4"/>
  <c r="V164" i="4"/>
  <c r="U164" i="4"/>
  <c r="T164" i="4"/>
  <c r="S164" i="4"/>
  <c r="R164" i="4"/>
  <c r="Q164" i="4"/>
  <c r="P164" i="4"/>
  <c r="O164" i="4"/>
  <c r="N164" i="4"/>
  <c r="Y163" i="4"/>
  <c r="X163" i="4"/>
  <c r="W163" i="4"/>
  <c r="V163" i="4"/>
  <c r="U163" i="4"/>
  <c r="T163" i="4"/>
  <c r="S163" i="4"/>
  <c r="R163" i="4"/>
  <c r="Q163" i="4"/>
  <c r="P163" i="4"/>
  <c r="O163" i="4"/>
  <c r="N163" i="4"/>
  <c r="Y162" i="4"/>
  <c r="X162" i="4"/>
  <c r="W162" i="4"/>
  <c r="V162" i="4"/>
  <c r="U162" i="4"/>
  <c r="T162" i="4"/>
  <c r="S162" i="4"/>
  <c r="R162" i="4"/>
  <c r="Q162" i="4"/>
  <c r="P162" i="4"/>
  <c r="O162" i="4"/>
  <c r="N162" i="4"/>
  <c r="Y161" i="4"/>
  <c r="X161" i="4"/>
  <c r="W161" i="4"/>
  <c r="V161" i="4"/>
  <c r="U161" i="4"/>
  <c r="T161" i="4"/>
  <c r="S161" i="4"/>
  <c r="R161" i="4"/>
  <c r="Q161" i="4"/>
  <c r="P161" i="4"/>
  <c r="O161" i="4"/>
  <c r="N161" i="4"/>
  <c r="Y159" i="4"/>
  <c r="X159" i="4"/>
  <c r="W159" i="4"/>
  <c r="V159" i="4"/>
  <c r="U159" i="4"/>
  <c r="T159" i="4"/>
  <c r="S159" i="4"/>
  <c r="R159" i="4"/>
  <c r="Q159" i="4"/>
  <c r="P159" i="4"/>
  <c r="O159" i="4"/>
  <c r="N159" i="4"/>
  <c r="Y158" i="4"/>
  <c r="X158" i="4"/>
  <c r="W158" i="4"/>
  <c r="V158" i="4"/>
  <c r="U158" i="4"/>
  <c r="T158" i="4"/>
  <c r="S158" i="4"/>
  <c r="R158" i="4"/>
  <c r="Q158" i="4"/>
  <c r="P158" i="4"/>
  <c r="O158" i="4"/>
  <c r="N158" i="4"/>
  <c r="Y155" i="4"/>
  <c r="X155" i="4"/>
  <c r="W155" i="4"/>
  <c r="V155" i="4"/>
  <c r="U155" i="4"/>
  <c r="T155" i="4"/>
  <c r="S155" i="4"/>
  <c r="R155" i="4"/>
  <c r="Q155" i="4"/>
  <c r="P155" i="4"/>
  <c r="O155" i="4"/>
  <c r="N155" i="4"/>
  <c r="M164" i="4"/>
  <c r="L164" i="4"/>
  <c r="K164" i="4"/>
  <c r="J164" i="4"/>
  <c r="I164" i="4"/>
  <c r="H164" i="4"/>
  <c r="G164" i="4"/>
  <c r="F164" i="4"/>
  <c r="E164" i="4"/>
  <c r="D164" i="4"/>
  <c r="C164" i="4"/>
  <c r="B164" i="4"/>
  <c r="M163" i="4"/>
  <c r="L163" i="4"/>
  <c r="K163" i="4"/>
  <c r="J163" i="4"/>
  <c r="I163" i="4"/>
  <c r="H163" i="4"/>
  <c r="G163" i="4"/>
  <c r="F163" i="4"/>
  <c r="E163" i="4"/>
  <c r="D163" i="4"/>
  <c r="C163" i="4"/>
  <c r="B163" i="4"/>
  <c r="M162" i="4"/>
  <c r="L162" i="4"/>
  <c r="K162" i="4"/>
  <c r="J162" i="4"/>
  <c r="I162" i="4"/>
  <c r="H162" i="4"/>
  <c r="G162" i="4"/>
  <c r="F162" i="4"/>
  <c r="E162" i="4"/>
  <c r="D162" i="4"/>
  <c r="C162" i="4"/>
  <c r="B162" i="4"/>
  <c r="M161" i="4"/>
  <c r="L161" i="4"/>
  <c r="K161" i="4"/>
  <c r="J161" i="4"/>
  <c r="I161" i="4"/>
  <c r="H161" i="4"/>
  <c r="G161" i="4"/>
  <c r="F161" i="4"/>
  <c r="E161" i="4"/>
  <c r="D161" i="4"/>
  <c r="C161" i="4"/>
  <c r="B161" i="4"/>
  <c r="M159" i="4"/>
  <c r="L159" i="4"/>
  <c r="K159" i="4"/>
  <c r="J159" i="4"/>
  <c r="I159" i="4"/>
  <c r="H159" i="4"/>
  <c r="G159" i="4"/>
  <c r="F159" i="4"/>
  <c r="E159" i="4"/>
  <c r="D159" i="4"/>
  <c r="C159" i="4"/>
  <c r="B159" i="4"/>
  <c r="M158" i="4"/>
  <c r="L158" i="4"/>
  <c r="K158" i="4"/>
  <c r="J158" i="4"/>
  <c r="I158" i="4"/>
  <c r="H158" i="4"/>
  <c r="G158" i="4"/>
  <c r="F158" i="4"/>
  <c r="E158" i="4"/>
  <c r="D158" i="4"/>
  <c r="C158" i="4"/>
  <c r="B158" i="4"/>
  <c r="M155" i="4"/>
  <c r="L155" i="4"/>
  <c r="K155" i="4"/>
  <c r="J155" i="4"/>
  <c r="I155" i="4"/>
  <c r="H155" i="4"/>
  <c r="G155" i="4"/>
  <c r="F155" i="4"/>
  <c r="E155" i="4"/>
  <c r="D155" i="4"/>
  <c r="C155" i="4"/>
  <c r="B155" i="4"/>
  <c r="Y151" i="4"/>
  <c r="X151" i="4"/>
  <c r="W151" i="4"/>
  <c r="V151" i="4"/>
  <c r="U151" i="4"/>
  <c r="T151" i="4"/>
  <c r="S151" i="4"/>
  <c r="P151" i="4"/>
  <c r="O151" i="4"/>
  <c r="N151" i="4"/>
  <c r="Y150" i="4"/>
  <c r="X150" i="4"/>
  <c r="W150" i="4"/>
  <c r="V150" i="4"/>
  <c r="U150" i="4"/>
  <c r="T150" i="4"/>
  <c r="S150" i="4"/>
  <c r="R150" i="4"/>
  <c r="Q150" i="4"/>
  <c r="P150" i="4"/>
  <c r="O150" i="4"/>
  <c r="X149" i="4"/>
  <c r="W149" i="4"/>
  <c r="V149" i="4"/>
  <c r="U149" i="4"/>
  <c r="T149" i="4"/>
  <c r="S149" i="4"/>
  <c r="R149" i="4"/>
  <c r="Q149" i="4"/>
  <c r="P149" i="4"/>
  <c r="O149" i="4"/>
  <c r="N149" i="4"/>
  <c r="Y148" i="4"/>
  <c r="X148" i="4"/>
  <c r="W148" i="4"/>
  <c r="T148" i="4"/>
  <c r="S148" i="4"/>
  <c r="R148" i="4"/>
  <c r="Q148" i="4"/>
  <c r="P148" i="4"/>
  <c r="O148" i="4"/>
  <c r="N148" i="4"/>
  <c r="Y147" i="4"/>
  <c r="X147" i="4"/>
  <c r="W147" i="4"/>
  <c r="V147" i="4"/>
  <c r="U147" i="4"/>
  <c r="T147" i="4"/>
  <c r="S147" i="4"/>
  <c r="P147" i="4"/>
  <c r="O147" i="4"/>
  <c r="N147" i="4"/>
  <c r="Y146" i="4"/>
  <c r="X146" i="4"/>
  <c r="W146" i="4"/>
  <c r="V146" i="4"/>
  <c r="U146" i="4"/>
  <c r="T146" i="4"/>
  <c r="S146" i="4"/>
  <c r="R146" i="4"/>
  <c r="Q146" i="4"/>
  <c r="P146" i="4"/>
  <c r="O146" i="4"/>
  <c r="X145" i="4"/>
  <c r="W145" i="4"/>
  <c r="V145" i="4"/>
  <c r="U145" i="4"/>
  <c r="T145" i="4"/>
  <c r="S145" i="4"/>
  <c r="R145" i="4"/>
  <c r="Q145" i="4"/>
  <c r="P145" i="4"/>
  <c r="O145" i="4"/>
  <c r="N145" i="4"/>
  <c r="Y144" i="4"/>
  <c r="X144" i="4"/>
  <c r="W144" i="4"/>
  <c r="T144" i="4"/>
  <c r="S144" i="4"/>
  <c r="R144" i="4"/>
  <c r="Q144" i="4"/>
  <c r="P144" i="4"/>
  <c r="O144" i="4"/>
  <c r="N144" i="4"/>
  <c r="Y143" i="4"/>
  <c r="X143" i="4"/>
  <c r="W143" i="4"/>
  <c r="V143" i="4"/>
  <c r="U143" i="4"/>
  <c r="T143" i="4"/>
  <c r="S143" i="4"/>
  <c r="P143" i="4"/>
  <c r="O143" i="4"/>
  <c r="N143" i="4"/>
  <c r="Y142" i="4"/>
  <c r="X142" i="4"/>
  <c r="W142" i="4"/>
  <c r="V142" i="4"/>
  <c r="U142" i="4"/>
  <c r="T142" i="4"/>
  <c r="S142" i="4"/>
  <c r="R142" i="4"/>
  <c r="Q142" i="4"/>
  <c r="P142" i="4"/>
  <c r="O142" i="4"/>
  <c r="X141" i="4"/>
  <c r="W141" i="4"/>
  <c r="V141" i="4"/>
  <c r="U141" i="4"/>
  <c r="T141" i="4"/>
  <c r="S141" i="4"/>
  <c r="R141" i="4"/>
  <c r="Q141" i="4"/>
  <c r="P141" i="4"/>
  <c r="O141" i="4"/>
  <c r="N141" i="4"/>
  <c r="Y140" i="4"/>
  <c r="X140" i="4"/>
  <c r="W140" i="4"/>
  <c r="T140" i="4"/>
  <c r="S140" i="4"/>
  <c r="R140" i="4"/>
  <c r="Q140" i="4"/>
  <c r="P140" i="4"/>
  <c r="O140" i="4"/>
  <c r="N140" i="4"/>
  <c r="Y139" i="4"/>
  <c r="X139" i="4"/>
  <c r="W139" i="4"/>
  <c r="V139" i="4"/>
  <c r="U139" i="4"/>
  <c r="T139" i="4"/>
  <c r="S139" i="4"/>
  <c r="P139" i="4"/>
  <c r="O139" i="4"/>
  <c r="N139" i="4"/>
  <c r="Y138" i="4"/>
  <c r="X138" i="4"/>
  <c r="W138" i="4"/>
  <c r="V138" i="4"/>
  <c r="U138" i="4"/>
  <c r="T138" i="4"/>
  <c r="S138" i="4"/>
  <c r="R138" i="4"/>
  <c r="Q138" i="4"/>
  <c r="P138" i="4"/>
  <c r="O138" i="4"/>
  <c r="X137" i="4"/>
  <c r="W137" i="4"/>
  <c r="V137" i="4"/>
  <c r="U137" i="4"/>
  <c r="T137" i="4"/>
  <c r="S137" i="4"/>
  <c r="R137" i="4"/>
  <c r="Q137" i="4"/>
  <c r="P137" i="4"/>
  <c r="O137" i="4"/>
  <c r="N137" i="4"/>
  <c r="Y136" i="4"/>
  <c r="X136" i="4"/>
  <c r="W136" i="4"/>
  <c r="T136" i="4"/>
  <c r="S136" i="4"/>
  <c r="R136" i="4"/>
  <c r="Q136" i="4"/>
  <c r="P136" i="4"/>
  <c r="O136" i="4"/>
  <c r="N136" i="4"/>
  <c r="Y135" i="4"/>
  <c r="X135" i="4"/>
  <c r="W135" i="4"/>
  <c r="V135" i="4"/>
  <c r="U135" i="4"/>
  <c r="T135" i="4"/>
  <c r="S135" i="4"/>
  <c r="P135" i="4"/>
  <c r="O135" i="4"/>
  <c r="N135" i="4"/>
  <c r="Y118" i="4"/>
  <c r="X118" i="4"/>
  <c r="W118" i="4"/>
  <c r="V118" i="4"/>
  <c r="U118" i="4"/>
  <c r="T118" i="4"/>
  <c r="S118" i="4"/>
  <c r="Q118" i="4"/>
  <c r="P118" i="4"/>
  <c r="O118" i="4"/>
  <c r="X117" i="4"/>
  <c r="W117" i="4"/>
  <c r="V117" i="4"/>
  <c r="U117" i="4"/>
  <c r="T117" i="4"/>
  <c r="S117" i="4"/>
  <c r="R117" i="4"/>
  <c r="Q117" i="4"/>
  <c r="P117" i="4"/>
  <c r="O117" i="4"/>
  <c r="N117" i="4"/>
  <c r="Y116" i="4"/>
  <c r="X116" i="4"/>
  <c r="W116" i="4"/>
  <c r="T116" i="4"/>
  <c r="S116" i="4"/>
  <c r="R116" i="4"/>
  <c r="Q116" i="4"/>
  <c r="P116" i="4"/>
  <c r="O116" i="4"/>
  <c r="N116" i="4"/>
  <c r="Y115" i="4"/>
  <c r="X115" i="4"/>
  <c r="W115" i="4"/>
  <c r="V115" i="4"/>
  <c r="U115" i="4"/>
  <c r="T115" i="4"/>
  <c r="S115" i="4"/>
  <c r="P115" i="4"/>
  <c r="O115" i="4"/>
  <c r="N115" i="4"/>
  <c r="Y111" i="4"/>
  <c r="X111" i="4"/>
  <c r="W111" i="4"/>
  <c r="V111" i="4"/>
  <c r="U111" i="4"/>
  <c r="T111" i="4"/>
  <c r="S111" i="4"/>
  <c r="Q111" i="4"/>
  <c r="P111" i="4"/>
  <c r="O111" i="4"/>
  <c r="X109" i="4"/>
  <c r="V109" i="4"/>
  <c r="U109" i="4"/>
  <c r="T109" i="4"/>
  <c r="S109" i="4"/>
  <c r="R109" i="4"/>
  <c r="Q109" i="4"/>
  <c r="P109" i="4"/>
  <c r="N109" i="4"/>
  <c r="Y108" i="4"/>
  <c r="X108" i="4"/>
  <c r="W108" i="4"/>
  <c r="T108" i="4"/>
  <c r="S108" i="4"/>
  <c r="R108" i="4"/>
  <c r="P108" i="4"/>
  <c r="O108" i="4"/>
  <c r="P107" i="4"/>
  <c r="O107" i="4"/>
  <c r="N107" i="4"/>
  <c r="M110" i="4"/>
  <c r="L110" i="4"/>
  <c r="K110" i="4"/>
  <c r="J110" i="4"/>
  <c r="I110" i="4"/>
  <c r="H110" i="4"/>
  <c r="G110" i="4"/>
  <c r="F110" i="4"/>
  <c r="E110" i="4"/>
  <c r="D110" i="4"/>
  <c r="C110" i="4"/>
  <c r="B110" i="4"/>
  <c r="A133" i="4"/>
  <c r="A132" i="4"/>
  <c r="A131" i="4"/>
  <c r="A130" i="4"/>
  <c r="A129" i="4"/>
  <c r="A128" i="4"/>
  <c r="A127" i="4"/>
  <c r="A126" i="4"/>
  <c r="A125" i="4"/>
  <c r="A124" i="4"/>
  <c r="A123" i="4"/>
  <c r="A122" i="4"/>
  <c r="A120" i="4"/>
  <c r="A110" i="4"/>
  <c r="M151" i="4"/>
  <c r="L151" i="4"/>
  <c r="K151" i="4"/>
  <c r="J151" i="4"/>
  <c r="I151" i="4"/>
  <c r="H151" i="4"/>
  <c r="G151" i="4"/>
  <c r="F151" i="4"/>
  <c r="E151" i="4"/>
  <c r="D151" i="4"/>
  <c r="C151" i="4"/>
  <c r="F49" i="7"/>
  <c r="B151" i="4" s="1"/>
  <c r="M150" i="4"/>
  <c r="L150" i="4"/>
  <c r="I150" i="4"/>
  <c r="H150" i="4"/>
  <c r="G150" i="4"/>
  <c r="F150" i="4"/>
  <c r="E150" i="4"/>
  <c r="D150" i="4"/>
  <c r="F48" i="7"/>
  <c r="B150" i="4" s="1"/>
  <c r="M149" i="4"/>
  <c r="L149" i="4"/>
  <c r="K149" i="4"/>
  <c r="J149" i="4"/>
  <c r="I149" i="4"/>
  <c r="H149" i="4"/>
  <c r="G149" i="4"/>
  <c r="F149" i="4"/>
  <c r="E149" i="4"/>
  <c r="D149" i="4"/>
  <c r="F47" i="7"/>
  <c r="B149" i="4" s="1"/>
  <c r="K148" i="4"/>
  <c r="J148" i="4"/>
  <c r="I148" i="4"/>
  <c r="H148" i="4"/>
  <c r="G148" i="4"/>
  <c r="F148" i="4"/>
  <c r="E148" i="4"/>
  <c r="D148" i="4"/>
  <c r="C148" i="4"/>
  <c r="F46" i="7"/>
  <c r="B148" i="4"/>
  <c r="M147" i="4"/>
  <c r="L147" i="4"/>
  <c r="K147" i="4"/>
  <c r="J147" i="4"/>
  <c r="I147" i="4"/>
  <c r="H147" i="4"/>
  <c r="G147" i="4"/>
  <c r="D147" i="4"/>
  <c r="C147" i="4"/>
  <c r="F45" i="7"/>
  <c r="B147" i="4" s="1"/>
  <c r="M146" i="4"/>
  <c r="L146" i="4"/>
  <c r="K146" i="4"/>
  <c r="J146" i="4"/>
  <c r="I146" i="4"/>
  <c r="H146" i="4"/>
  <c r="G146" i="4"/>
  <c r="F146" i="4"/>
  <c r="E146" i="4"/>
  <c r="D146" i="4"/>
  <c r="C146" i="4"/>
  <c r="F44" i="7"/>
  <c r="B146" i="4" s="1"/>
  <c r="M145" i="4"/>
  <c r="L145" i="4"/>
  <c r="K145" i="4"/>
  <c r="J145" i="4"/>
  <c r="I145" i="4"/>
  <c r="F145" i="4"/>
  <c r="E145" i="4"/>
  <c r="D145" i="4"/>
  <c r="C145" i="4"/>
  <c r="F43" i="7"/>
  <c r="B145" i="4"/>
  <c r="M144" i="4"/>
  <c r="L144" i="4"/>
  <c r="K144" i="4"/>
  <c r="J144" i="4"/>
  <c r="I144" i="4"/>
  <c r="H144" i="4"/>
  <c r="G144" i="4"/>
  <c r="F144" i="4"/>
  <c r="E144" i="4"/>
  <c r="D144" i="4"/>
  <c r="C144" i="4"/>
  <c r="F42" i="7"/>
  <c r="B144" i="4"/>
  <c r="M143" i="4"/>
  <c r="L143" i="4"/>
  <c r="K143" i="4"/>
  <c r="H143" i="4"/>
  <c r="G143" i="4"/>
  <c r="F143" i="4"/>
  <c r="E143" i="4"/>
  <c r="D143" i="4"/>
  <c r="C143" i="4"/>
  <c r="F41" i="7"/>
  <c r="B143" i="4" s="1"/>
  <c r="M142" i="4"/>
  <c r="L142" i="4"/>
  <c r="K142" i="4"/>
  <c r="J142" i="4"/>
  <c r="I142" i="4"/>
  <c r="H142" i="4"/>
  <c r="G142" i="4"/>
  <c r="F142" i="4"/>
  <c r="E142" i="4"/>
  <c r="D142" i="4"/>
  <c r="C142" i="4"/>
  <c r="F40" i="7"/>
  <c r="B142" i="4" s="1"/>
  <c r="M141" i="4"/>
  <c r="J141" i="4"/>
  <c r="I141" i="4"/>
  <c r="H141" i="4"/>
  <c r="G141" i="4"/>
  <c r="F141" i="4"/>
  <c r="E141" i="4"/>
  <c r="C141" i="4"/>
  <c r="F39" i="7"/>
  <c r="B141" i="4"/>
  <c r="M140" i="4"/>
  <c r="L140" i="4"/>
  <c r="K140" i="4"/>
  <c r="J140" i="4"/>
  <c r="I140" i="4"/>
  <c r="H140" i="4"/>
  <c r="G140" i="4"/>
  <c r="F140" i="4"/>
  <c r="C140" i="4"/>
  <c r="F38" i="7"/>
  <c r="B140" i="4"/>
  <c r="L139" i="4"/>
  <c r="K139" i="4"/>
  <c r="J139" i="4"/>
  <c r="I139" i="4"/>
  <c r="H139" i="4"/>
  <c r="G139" i="4"/>
  <c r="F139" i="4"/>
  <c r="E139" i="4"/>
  <c r="D139" i="4"/>
  <c r="C139" i="4"/>
  <c r="F37" i="7"/>
  <c r="B139" i="4" s="1"/>
  <c r="M138" i="4"/>
  <c r="L138" i="4"/>
  <c r="K138" i="4"/>
  <c r="J138" i="4"/>
  <c r="I138" i="4"/>
  <c r="H138" i="4"/>
  <c r="E138" i="4"/>
  <c r="D138" i="4"/>
  <c r="C138" i="4"/>
  <c r="F36" i="7"/>
  <c r="B138" i="4" s="1"/>
  <c r="M137" i="4"/>
  <c r="L137" i="4"/>
  <c r="K137" i="4"/>
  <c r="J137" i="4"/>
  <c r="I137" i="4"/>
  <c r="H137" i="4"/>
  <c r="G137" i="4"/>
  <c r="F137" i="4"/>
  <c r="E137" i="4"/>
  <c r="D137" i="4"/>
  <c r="C137" i="4"/>
  <c r="F35" i="7"/>
  <c r="B137" i="4" s="1"/>
  <c r="M136" i="4"/>
  <c r="L136" i="4"/>
  <c r="K136" i="4"/>
  <c r="J136" i="4"/>
  <c r="G136" i="4"/>
  <c r="F136" i="4"/>
  <c r="E136" i="4"/>
  <c r="D136" i="4"/>
  <c r="C136" i="4"/>
  <c r="F34" i="7"/>
  <c r="B136" i="4" s="1"/>
  <c r="M135" i="4"/>
  <c r="L135" i="4"/>
  <c r="K135" i="4"/>
  <c r="J135" i="4"/>
  <c r="I135" i="4"/>
  <c r="H135" i="4"/>
  <c r="G135" i="4"/>
  <c r="F135" i="4"/>
  <c r="E135" i="4"/>
  <c r="D135" i="4"/>
  <c r="C135" i="4"/>
  <c r="F33" i="7"/>
  <c r="B135" i="4" s="1"/>
  <c r="Y107" i="4"/>
  <c r="W107" i="4"/>
  <c r="V107" i="4"/>
  <c r="U107" i="4"/>
  <c r="M118" i="4"/>
  <c r="L118" i="4"/>
  <c r="I118" i="4"/>
  <c r="H118" i="4"/>
  <c r="G118" i="4"/>
  <c r="F118" i="4"/>
  <c r="E118" i="4"/>
  <c r="D118" i="4"/>
  <c r="F16" i="7"/>
  <c r="B118" i="4" s="1"/>
  <c r="M117" i="4"/>
  <c r="L117" i="4"/>
  <c r="K117" i="4"/>
  <c r="J117" i="4"/>
  <c r="I117" i="4"/>
  <c r="I119" i="4" s="1"/>
  <c r="H117" i="4"/>
  <c r="G117" i="4"/>
  <c r="F117" i="4"/>
  <c r="E117" i="4"/>
  <c r="D117" i="4"/>
  <c r="F15" i="7"/>
  <c r="B117" i="4" s="1"/>
  <c r="K116" i="4"/>
  <c r="J116" i="4"/>
  <c r="I116" i="4"/>
  <c r="H116" i="4"/>
  <c r="G116" i="4"/>
  <c r="G119" i="4" s="1"/>
  <c r="F116" i="4"/>
  <c r="E116" i="4"/>
  <c r="D116" i="4"/>
  <c r="C116" i="4"/>
  <c r="F14" i="7"/>
  <c r="B116" i="4" s="1"/>
  <c r="M115" i="4"/>
  <c r="L115" i="4"/>
  <c r="K115" i="4"/>
  <c r="J115" i="4"/>
  <c r="I115" i="4"/>
  <c r="H115" i="4"/>
  <c r="G115" i="4"/>
  <c r="E111" i="4"/>
  <c r="E109" i="4"/>
  <c r="E108" i="4"/>
  <c r="E107" i="4"/>
  <c r="F6" i="7"/>
  <c r="B108" i="4" s="1"/>
  <c r="C108" i="4"/>
  <c r="D108" i="4"/>
  <c r="F108" i="4"/>
  <c r="G108" i="4"/>
  <c r="H108" i="4"/>
  <c r="I108" i="4"/>
  <c r="J108" i="4"/>
  <c r="K108" i="4"/>
  <c r="L108" i="4"/>
  <c r="M108" i="4"/>
  <c r="F7" i="7"/>
  <c r="B109" i="4"/>
  <c r="C109" i="4"/>
  <c r="D109" i="4"/>
  <c r="F109" i="4"/>
  <c r="I109" i="4"/>
  <c r="J109" i="4"/>
  <c r="K109" i="4"/>
  <c r="L109" i="4"/>
  <c r="M109" i="4"/>
  <c r="F9" i="7"/>
  <c r="B111" i="4" s="1"/>
  <c r="C111" i="4"/>
  <c r="D111" i="4"/>
  <c r="F111" i="4"/>
  <c r="G111" i="4"/>
  <c r="H111" i="4"/>
  <c r="I111" i="4"/>
  <c r="J111" i="4"/>
  <c r="K111" i="4"/>
  <c r="L111" i="4"/>
  <c r="M111" i="4"/>
  <c r="M107" i="4"/>
  <c r="L107" i="4"/>
  <c r="L112" i="4" s="1"/>
  <c r="P112" i="7" s="1"/>
  <c r="K107" i="4"/>
  <c r="K112" i="4" s="1"/>
  <c r="O112" i="7" s="1"/>
  <c r="H107" i="4"/>
  <c r="G107" i="4"/>
  <c r="F107" i="4"/>
  <c r="R152" i="4"/>
  <c r="X152" i="4"/>
  <c r="T119" i="4"/>
  <c r="T152" i="4"/>
  <c r="F112" i="4"/>
  <c r="J112" i="7" s="1"/>
  <c r="O109" i="4"/>
  <c r="S107" i="4"/>
  <c r="W109" i="4"/>
  <c r="O119" i="4"/>
  <c r="W119" i="4"/>
  <c r="S119" i="4"/>
  <c r="M112" i="4"/>
  <c r="Q112" i="7" s="1"/>
  <c r="P119" i="4"/>
  <c r="X119" i="4"/>
  <c r="P152" i="4"/>
  <c r="H119" i="4"/>
  <c r="X107" i="4"/>
  <c r="N108" i="4"/>
  <c r="R111" i="4"/>
  <c r="R118" i="4"/>
  <c r="T107" i="4"/>
  <c r="Q108" i="4"/>
  <c r="BC102" i="10"/>
  <c r="BB102" i="10"/>
  <c r="AZ102" i="10"/>
  <c r="AY102" i="10"/>
  <c r="AW102" i="10"/>
  <c r="AV102" i="10"/>
  <c r="AT102" i="10"/>
  <c r="AS102" i="10"/>
  <c r="BC63" i="10"/>
  <c r="BB63" i="10"/>
  <c r="BA63" i="10"/>
  <c r="AZ63" i="10"/>
  <c r="AY63" i="10"/>
  <c r="AW63" i="10"/>
  <c r="AV63" i="10"/>
  <c r="AU63" i="10"/>
  <c r="AT63" i="10"/>
  <c r="AS63" i="10"/>
  <c r="BC53" i="10"/>
  <c r="BB53" i="10"/>
  <c r="AZ53" i="10"/>
  <c r="AY53" i="10"/>
  <c r="AW53" i="10"/>
  <c r="AV53" i="10"/>
  <c r="AT53" i="10"/>
  <c r="AS53" i="10"/>
  <c r="AR161" i="10"/>
  <c r="AR162" i="10"/>
  <c r="AR159" i="10"/>
  <c r="AR158" i="10"/>
  <c r="AG53" i="10"/>
  <c r="AF53" i="10"/>
  <c r="AD53" i="10"/>
  <c r="AC53" i="10"/>
  <c r="AA53" i="10"/>
  <c r="Z53" i="10"/>
  <c r="X53" i="10"/>
  <c r="W53" i="10"/>
  <c r="T53" i="10"/>
  <c r="S53" i="10"/>
  <c r="Q53" i="10"/>
  <c r="P53" i="10"/>
  <c r="N53" i="10"/>
  <c r="M53" i="10"/>
  <c r="K53" i="10"/>
  <c r="J53" i="10"/>
  <c r="AG63" i="10"/>
  <c r="AF63" i="10"/>
  <c r="AE63" i="10"/>
  <c r="AD63" i="10"/>
  <c r="AC63" i="10"/>
  <c r="AA63" i="10"/>
  <c r="Z63" i="10"/>
  <c r="Y63" i="10"/>
  <c r="X63" i="10"/>
  <c r="W63" i="10"/>
  <c r="T63" i="10"/>
  <c r="S63" i="10"/>
  <c r="R63" i="10"/>
  <c r="Q63" i="10"/>
  <c r="P63" i="10"/>
  <c r="N63" i="10"/>
  <c r="M63" i="10"/>
  <c r="L63" i="10"/>
  <c r="K63" i="10"/>
  <c r="J63" i="10"/>
  <c r="AG112" i="10"/>
  <c r="AF112" i="10"/>
  <c r="AE112" i="10"/>
  <c r="AD112" i="10"/>
  <c r="AC112" i="10"/>
  <c r="AA112" i="10"/>
  <c r="Z112" i="10"/>
  <c r="Y112" i="10"/>
  <c r="X112" i="10"/>
  <c r="W112" i="10"/>
  <c r="T112" i="10"/>
  <c r="S112" i="10"/>
  <c r="R112" i="10"/>
  <c r="Q112" i="10"/>
  <c r="P112" i="10"/>
  <c r="N112" i="10"/>
  <c r="M112" i="10"/>
  <c r="L112" i="10"/>
  <c r="K112" i="10"/>
  <c r="J112" i="10"/>
  <c r="AG102" i="10"/>
  <c r="AF102" i="10"/>
  <c r="AD102" i="10"/>
  <c r="AC102" i="10"/>
  <c r="AA102" i="10"/>
  <c r="Z102" i="10"/>
  <c r="X102" i="10"/>
  <c r="W102" i="10"/>
  <c r="T102" i="10"/>
  <c r="S102" i="10"/>
  <c r="Q102" i="10"/>
  <c r="P102" i="10"/>
  <c r="N102" i="10"/>
  <c r="M102" i="10"/>
  <c r="K102" i="10"/>
  <c r="J102" i="10"/>
  <c r="BE155" i="10"/>
  <c r="AR35" i="10"/>
  <c r="AR45" i="10"/>
  <c r="AR55" i="10"/>
  <c r="AR65" i="10"/>
  <c r="AR75" i="10"/>
  <c r="AR125" i="10" s="1"/>
  <c r="AR84" i="10"/>
  <c r="AR134" i="10" s="1"/>
  <c r="AR94" i="10"/>
  <c r="AR104" i="10"/>
  <c r="AR114" i="10"/>
  <c r="AR144" i="10" s="1"/>
  <c r="A121" i="10"/>
  <c r="A120" i="10"/>
  <c r="A119" i="10"/>
  <c r="A118" i="10"/>
  <c r="A117" i="10"/>
  <c r="A116" i="10"/>
  <c r="A115" i="10"/>
  <c r="A111" i="10"/>
  <c r="A110" i="10"/>
  <c r="A109" i="10"/>
  <c r="A108" i="10"/>
  <c r="A107" i="10"/>
  <c r="A106" i="10"/>
  <c r="A105" i="10"/>
  <c r="A72" i="10"/>
  <c r="A71" i="10"/>
  <c r="A70" i="10"/>
  <c r="A69" i="10"/>
  <c r="A68" i="10"/>
  <c r="A67" i="10"/>
  <c r="A66" i="10"/>
  <c r="A62" i="10"/>
  <c r="A61" i="10"/>
  <c r="A60" i="10"/>
  <c r="A59" i="10"/>
  <c r="A58" i="10"/>
  <c r="A57" i="10"/>
  <c r="A56" i="10"/>
  <c r="A42" i="10"/>
  <c r="A41" i="10"/>
  <c r="A40" i="10"/>
  <c r="A39" i="10"/>
  <c r="A38" i="10"/>
  <c r="A37" i="10"/>
  <c r="A36" i="10"/>
  <c r="A101" i="10"/>
  <c r="A100" i="10"/>
  <c r="A99" i="10"/>
  <c r="A98" i="10"/>
  <c r="A97" i="10"/>
  <c r="A96" i="10"/>
  <c r="A95" i="10"/>
  <c r="AK17" i="10"/>
  <c r="AR17" i="10"/>
  <c r="AN16" i="10"/>
  <c r="A91" i="10"/>
  <c r="A90" i="10"/>
  <c r="A89" i="10"/>
  <c r="A88" i="10"/>
  <c r="A87" i="10"/>
  <c r="A86" i="10"/>
  <c r="A85" i="10"/>
  <c r="A82" i="10"/>
  <c r="A81" i="10"/>
  <c r="A80" i="10"/>
  <c r="A79" i="10"/>
  <c r="A78" i="10"/>
  <c r="A77" i="10"/>
  <c r="A76" i="10"/>
  <c r="A52" i="10"/>
  <c r="A51" i="10"/>
  <c r="A50" i="10"/>
  <c r="A49" i="10"/>
  <c r="A48" i="10"/>
  <c r="A47" i="10"/>
  <c r="A46" i="10"/>
  <c r="A31" i="10"/>
  <c r="A30" i="10"/>
  <c r="A29" i="10"/>
  <c r="A28" i="10"/>
  <c r="A27" i="10"/>
  <c r="A26" i="10"/>
  <c r="A25" i="10"/>
  <c r="AJ22" i="10"/>
  <c r="AR91" i="10"/>
  <c r="AJ21" i="10"/>
  <c r="AR81" i="10"/>
  <c r="AJ20" i="10"/>
  <c r="AR70" i="10"/>
  <c r="AJ19" i="10"/>
  <c r="AR59" i="10" s="1"/>
  <c r="AJ18" i="10"/>
  <c r="AR48" i="10"/>
  <c r="AJ17" i="10"/>
  <c r="AR37" i="10"/>
  <c r="AJ16" i="10"/>
  <c r="AJ25" i="10"/>
  <c r="A22" i="10"/>
  <c r="A21" i="10"/>
  <c r="A20" i="10"/>
  <c r="A19" i="10"/>
  <c r="A18" i="10"/>
  <c r="A17" i="10"/>
  <c r="A16" i="10"/>
  <c r="AJ28" i="10"/>
  <c r="AR105" i="10"/>
  <c r="AR116" i="10"/>
  <c r="AR140" i="10"/>
  <c r="AR151" i="10"/>
  <c r="AR95" i="10"/>
  <c r="AR106" i="10"/>
  <c r="AR117" i="10"/>
  <c r="AR131" i="10"/>
  <c r="AR141" i="10"/>
  <c r="AR96" i="10"/>
  <c r="AR107" i="10"/>
  <c r="AR118" i="10"/>
  <c r="AR132" i="10"/>
  <c r="AR145" i="10"/>
  <c r="AR97" i="10"/>
  <c r="AR108" i="10"/>
  <c r="AR135" i="10"/>
  <c r="AR146" i="10"/>
  <c r="AR98" i="10"/>
  <c r="AR120" i="10"/>
  <c r="AR126" i="10"/>
  <c r="AR136" i="10"/>
  <c r="AR147" i="10"/>
  <c r="AR110" i="10"/>
  <c r="AR121" i="10"/>
  <c r="AR127" i="10"/>
  <c r="AR137" i="10"/>
  <c r="AR148" i="10"/>
  <c r="AR100" i="10"/>
  <c r="AR111" i="10"/>
  <c r="AR128" i="10"/>
  <c r="AR138" i="10"/>
  <c r="AR101" i="10"/>
  <c r="AR115" i="10"/>
  <c r="AR129" i="10"/>
  <c r="AR150" i="10"/>
  <c r="AJ26" i="10"/>
  <c r="AR49" i="10"/>
  <c r="AR51" i="10"/>
  <c r="AR71" i="10"/>
  <c r="AR76" i="10"/>
  <c r="AR86" i="10"/>
  <c r="AR38" i="10"/>
  <c r="AR82" i="10"/>
  <c r="AJ27" i="10"/>
  <c r="AR39" i="10"/>
  <c r="AR61" i="10"/>
  <c r="AR72" i="10"/>
  <c r="AR85" i="10"/>
  <c r="AR41" i="10"/>
  <c r="AR52" i="10"/>
  <c r="AR66" i="10"/>
  <c r="AR77" i="10"/>
  <c r="AR87" i="10"/>
  <c r="AJ30" i="10"/>
  <c r="AR42" i="10"/>
  <c r="AR56" i="10"/>
  <c r="AR67" i="10"/>
  <c r="AR78" i="10"/>
  <c r="AR88" i="10"/>
  <c r="AJ31" i="10"/>
  <c r="AR46" i="10"/>
  <c r="AR57" i="10"/>
  <c r="AR68" i="10"/>
  <c r="AR79" i="10"/>
  <c r="AR36" i="10"/>
  <c r="AR47" i="10"/>
  <c r="AR58" i="10"/>
  <c r="AR69" i="10"/>
  <c r="AR90" i="10"/>
  <c r="AR62" i="10"/>
  <c r="AO22" i="10"/>
  <c r="AN22" i="10"/>
  <c r="AM22" i="10"/>
  <c r="AL22" i="10"/>
  <c r="AK22" i="10"/>
  <c r="AO21" i="10"/>
  <c r="AN21" i="10"/>
  <c r="AM21" i="10"/>
  <c r="AL21" i="10"/>
  <c r="AK21" i="10"/>
  <c r="AO20" i="10"/>
  <c r="AN20" i="10"/>
  <c r="AP20" i="10" s="1"/>
  <c r="AM20" i="10"/>
  <c r="AL20" i="10"/>
  <c r="AK20" i="10"/>
  <c r="AO19" i="10"/>
  <c r="AN19" i="10"/>
  <c r="AM19" i="10"/>
  <c r="AL19" i="10"/>
  <c r="AK19" i="10"/>
  <c r="AO18" i="10"/>
  <c r="AN18" i="10"/>
  <c r="AM18" i="10"/>
  <c r="AL18" i="10"/>
  <c r="AK18" i="10"/>
  <c r="AO17" i="10"/>
  <c r="AN17" i="10"/>
  <c r="AP17" i="10"/>
  <c r="AM17" i="10"/>
  <c r="AL17" i="10"/>
  <c r="AO16" i="10"/>
  <c r="AM16" i="10"/>
  <c r="AL16" i="10"/>
  <c r="AK16" i="10"/>
  <c r="C17" i="10"/>
  <c r="D17" i="10"/>
  <c r="E17" i="10"/>
  <c r="G17" i="10" s="1"/>
  <c r="F17" i="10"/>
  <c r="B18" i="10"/>
  <c r="C18" i="10"/>
  <c r="D18" i="10"/>
  <c r="E18" i="10"/>
  <c r="F18" i="10"/>
  <c r="B19" i="10"/>
  <c r="C19" i="10"/>
  <c r="D19" i="10"/>
  <c r="E19" i="10"/>
  <c r="F19" i="10"/>
  <c r="B20" i="10"/>
  <c r="C20" i="10"/>
  <c r="D20" i="10"/>
  <c r="E20" i="10"/>
  <c r="F20" i="10"/>
  <c r="B21" i="10"/>
  <c r="C21" i="10"/>
  <c r="D21" i="10"/>
  <c r="E21" i="10"/>
  <c r="F21" i="10"/>
  <c r="B22" i="10"/>
  <c r="C22" i="10"/>
  <c r="D22" i="10"/>
  <c r="E22" i="10"/>
  <c r="F22" i="10"/>
  <c r="F16" i="10"/>
  <c r="E16" i="10"/>
  <c r="D16" i="10"/>
  <c r="C16" i="10"/>
  <c r="B16" i="10"/>
  <c r="AR22" i="10"/>
  <c r="AM31" i="10"/>
  <c r="AR19" i="10"/>
  <c r="AM28" i="10"/>
  <c r="AR21" i="10"/>
  <c r="AM30" i="10"/>
  <c r="AR16" i="10"/>
  <c r="AR18" i="10"/>
  <c r="AM27" i="10"/>
  <c r="AR20" i="10"/>
  <c r="AM29" i="10"/>
  <c r="I16" i="10"/>
  <c r="G16" i="10" s="1"/>
  <c r="I18" i="10"/>
  <c r="G18" i="10"/>
  <c r="I21" i="10"/>
  <c r="G21" i="10" s="1"/>
  <c r="B30" i="10"/>
  <c r="C30" i="10" s="1"/>
  <c r="B29" i="10"/>
  <c r="C29" i="10" s="1"/>
  <c r="AA29" i="10" s="1"/>
  <c r="D29" i="10"/>
  <c r="I20" i="10"/>
  <c r="G20" i="10" s="1"/>
  <c r="V16" i="10"/>
  <c r="V21" i="10"/>
  <c r="V17" i="10"/>
  <c r="V20" i="10"/>
  <c r="C81" i="10"/>
  <c r="C79" i="10"/>
  <c r="C82" i="10"/>
  <c r="C80" i="10"/>
  <c r="C76" i="10"/>
  <c r="C77" i="10"/>
  <c r="B39" i="10"/>
  <c r="B37" i="10"/>
  <c r="B40" i="10"/>
  <c r="B38" i="10"/>
  <c r="AC121" i="10"/>
  <c r="AA121" i="10"/>
  <c r="Z121" i="10"/>
  <c r="AV151" i="10" s="1"/>
  <c r="B42" i="10"/>
  <c r="AD121" i="10"/>
  <c r="AZ151" i="10" s="1"/>
  <c r="AG121" i="10"/>
  <c r="AF121" i="10"/>
  <c r="X121" i="10"/>
  <c r="W121" i="10"/>
  <c r="B36" i="10"/>
  <c r="Z120" i="10"/>
  <c r="AG120" i="10"/>
  <c r="AF120" i="10"/>
  <c r="X120" i="10"/>
  <c r="W120" i="10"/>
  <c r="AD120" i="10"/>
  <c r="B41" i="10"/>
  <c r="AC120" i="10"/>
  <c r="AA120" i="10"/>
  <c r="Z72" i="10"/>
  <c r="AF72" i="10"/>
  <c r="AG72" i="10"/>
  <c r="X72" i="10"/>
  <c r="AA72" i="10"/>
  <c r="W72" i="10"/>
  <c r="AD72" i="10"/>
  <c r="AC72" i="10"/>
  <c r="AD71" i="10"/>
  <c r="AF71" i="10"/>
  <c r="AC71" i="10"/>
  <c r="AA71" i="10"/>
  <c r="AG71" i="10"/>
  <c r="X71" i="10"/>
  <c r="Z71" i="10"/>
  <c r="W71" i="10"/>
  <c r="B107" i="10"/>
  <c r="B117" i="10"/>
  <c r="B78" i="10"/>
  <c r="B87" i="10"/>
  <c r="B97" i="10"/>
  <c r="B118" i="10"/>
  <c r="B88" i="10"/>
  <c r="B79" i="10"/>
  <c r="B98" i="10"/>
  <c r="B108" i="10"/>
  <c r="B96" i="10"/>
  <c r="B106" i="10"/>
  <c r="B116" i="10"/>
  <c r="B77" i="10"/>
  <c r="B86" i="10"/>
  <c r="BD121" i="10"/>
  <c r="AV121" i="10"/>
  <c r="BC121" i="10"/>
  <c r="AU121" i="10"/>
  <c r="BB121" i="10"/>
  <c r="BB151" i="10" s="1"/>
  <c r="AT121" i="10"/>
  <c r="BA121" i="10"/>
  <c r="AS121" i="10"/>
  <c r="AY121" i="10"/>
  <c r="AY151" i="10" s="1"/>
  <c r="AZ121" i="10"/>
  <c r="AX121" i="10"/>
  <c r="AW121" i="10"/>
  <c r="K120" i="10"/>
  <c r="S120" i="10"/>
  <c r="T120" i="10"/>
  <c r="M120" i="10"/>
  <c r="J120" i="10"/>
  <c r="B81" i="10"/>
  <c r="N120" i="10"/>
  <c r="B90" i="10"/>
  <c r="B100" i="10"/>
  <c r="P120" i="10"/>
  <c r="Q120" i="10"/>
  <c r="B120" i="10"/>
  <c r="B110" i="10"/>
  <c r="P121" i="10"/>
  <c r="M121" i="10"/>
  <c r="Q121" i="10"/>
  <c r="B82" i="10"/>
  <c r="B91" i="10"/>
  <c r="B121" i="10"/>
  <c r="K121" i="10"/>
  <c r="S121" i="10"/>
  <c r="J121" i="10"/>
  <c r="B101" i="10"/>
  <c r="T121" i="10"/>
  <c r="B111" i="10"/>
  <c r="N121" i="10"/>
  <c r="B99" i="10"/>
  <c r="B80" i="10"/>
  <c r="B89" i="10"/>
  <c r="B109" i="10"/>
  <c r="B119" i="10"/>
  <c r="B85" i="10"/>
  <c r="B95" i="10"/>
  <c r="B105" i="10"/>
  <c r="B115" i="10"/>
  <c r="B76" i="10"/>
  <c r="AZ118" i="10"/>
  <c r="AY118" i="10"/>
  <c r="AU118" i="10"/>
  <c r="AW118" i="10"/>
  <c r="AV118" i="10"/>
  <c r="BB118" i="10"/>
  <c r="BB148" i="10" s="1"/>
  <c r="AT118" i="10"/>
  <c r="BA118" i="10"/>
  <c r="AS118" i="10"/>
  <c r="BC118" i="10"/>
  <c r="B49" i="10"/>
  <c r="B59" i="10"/>
  <c r="B69" i="10"/>
  <c r="B48" i="10"/>
  <c r="B58" i="10"/>
  <c r="B68" i="10"/>
  <c r="M71" i="10"/>
  <c r="B71" i="10"/>
  <c r="T71" i="10"/>
  <c r="S71" i="10"/>
  <c r="K71" i="10"/>
  <c r="J71" i="10"/>
  <c r="Q71" i="10"/>
  <c r="B61" i="10"/>
  <c r="P71" i="10"/>
  <c r="N71" i="10"/>
  <c r="B51" i="10"/>
  <c r="B47" i="10"/>
  <c r="B57" i="10"/>
  <c r="B67" i="10"/>
  <c r="BC72" i="10"/>
  <c r="AU72" i="10"/>
  <c r="AV72" i="10"/>
  <c r="BB72" i="10"/>
  <c r="AT72" i="10"/>
  <c r="BA72" i="10"/>
  <c r="AS72" i="10"/>
  <c r="AZ72" i="10"/>
  <c r="AY72" i="10"/>
  <c r="AX72" i="10"/>
  <c r="BD72" i="10"/>
  <c r="AW72" i="10"/>
  <c r="Q72" i="10"/>
  <c r="P72" i="10"/>
  <c r="N72" i="10"/>
  <c r="B72" i="10"/>
  <c r="M72" i="10"/>
  <c r="J72" i="10"/>
  <c r="T72" i="10"/>
  <c r="B52" i="10"/>
  <c r="S72" i="10"/>
  <c r="K72" i="10"/>
  <c r="B62" i="10"/>
  <c r="B60" i="10"/>
  <c r="B70" i="10"/>
  <c r="B50" i="10"/>
  <c r="B46" i="10"/>
  <c r="B56" i="10"/>
  <c r="B66" i="10"/>
  <c r="AY69" i="10"/>
  <c r="AW69" i="10"/>
  <c r="AV69" i="10"/>
  <c r="AZ69" i="10"/>
  <c r="BC69" i="10"/>
  <c r="AU69" i="10"/>
  <c r="BB69" i="10"/>
  <c r="AT69" i="10"/>
  <c r="BA69" i="10"/>
  <c r="AS69" i="10"/>
  <c r="AP22" i="10"/>
  <c r="AP19" i="10"/>
  <c r="AP16" i="10"/>
  <c r="AP18" i="10"/>
  <c r="AK31" i="10"/>
  <c r="AL31" i="10" s="1"/>
  <c r="AP21" i="10"/>
  <c r="D30" i="10"/>
  <c r="AC30" i="10" s="1"/>
  <c r="AC41" i="10" s="1"/>
  <c r="AS151" i="10"/>
  <c r="D115" i="4"/>
  <c r="D119" i="4" s="1"/>
  <c r="C115" i="4"/>
  <c r="F13" i="7"/>
  <c r="B115" i="4"/>
  <c r="D107" i="4"/>
  <c r="D112" i="4" s="1"/>
  <c r="H112" i="7" s="1"/>
  <c r="C107" i="4"/>
  <c r="C112" i="4"/>
  <c r="G112" i="7" s="1"/>
  <c r="F5" i="7"/>
  <c r="B107" i="4" s="1"/>
  <c r="Q93" i="12"/>
  <c r="P93" i="12"/>
  <c r="O93" i="12"/>
  <c r="N93" i="12"/>
  <c r="M93" i="12"/>
  <c r="L93" i="12"/>
  <c r="K93" i="12"/>
  <c r="J93" i="12"/>
  <c r="I93" i="12"/>
  <c r="H93" i="12"/>
  <c r="R93" i="12" s="1"/>
  <c r="G93" i="12"/>
  <c r="F93" i="12"/>
  <c r="R92" i="12"/>
  <c r="R90" i="12"/>
  <c r="R89" i="12"/>
  <c r="Q63" i="7"/>
  <c r="P63" i="7"/>
  <c r="O63" i="7"/>
  <c r="N63" i="7"/>
  <c r="M63" i="7"/>
  <c r="L63" i="7"/>
  <c r="K63" i="7"/>
  <c r="J63" i="7"/>
  <c r="I63" i="7"/>
  <c r="H63" i="7"/>
  <c r="G63" i="7"/>
  <c r="F63" i="7"/>
  <c r="Q62" i="7"/>
  <c r="P62" i="7"/>
  <c r="O62" i="7"/>
  <c r="N62" i="7"/>
  <c r="M62" i="7"/>
  <c r="L62" i="7"/>
  <c r="K62" i="7"/>
  <c r="J62" i="7"/>
  <c r="I62" i="7"/>
  <c r="H62" i="7"/>
  <c r="G62" i="7"/>
  <c r="F62" i="7"/>
  <c r="Q61" i="7"/>
  <c r="P61" i="7"/>
  <c r="O61" i="7"/>
  <c r="N61" i="7"/>
  <c r="M61" i="7"/>
  <c r="L61" i="7"/>
  <c r="K61" i="7"/>
  <c r="J61" i="7"/>
  <c r="I61" i="7"/>
  <c r="H61" i="7"/>
  <c r="G61" i="7"/>
  <c r="F61" i="7"/>
  <c r="Q60" i="7"/>
  <c r="P60" i="7"/>
  <c r="O60" i="7"/>
  <c r="N60" i="7"/>
  <c r="M60" i="7"/>
  <c r="L60" i="7"/>
  <c r="K60" i="7"/>
  <c r="J60" i="7"/>
  <c r="I60" i="7"/>
  <c r="H60" i="7"/>
  <c r="G60" i="7"/>
  <c r="F60" i="7"/>
  <c r="F58" i="7"/>
  <c r="Q58" i="7"/>
  <c r="P58" i="7"/>
  <c r="O58" i="7"/>
  <c r="N58" i="7"/>
  <c r="M58" i="7"/>
  <c r="L58" i="7"/>
  <c r="K58" i="7"/>
  <c r="J58" i="7"/>
  <c r="I58" i="7"/>
  <c r="H58" i="7"/>
  <c r="G58" i="7"/>
  <c r="Q57" i="7"/>
  <c r="P57" i="7"/>
  <c r="O57" i="7"/>
  <c r="N57" i="7"/>
  <c r="M57" i="7"/>
  <c r="L57" i="7"/>
  <c r="K57" i="7"/>
  <c r="J57" i="7"/>
  <c r="I57" i="7"/>
  <c r="H57" i="7"/>
  <c r="G57" i="7"/>
  <c r="F57" i="7"/>
  <c r="Q63" i="12"/>
  <c r="P63" i="12"/>
  <c r="O63" i="12"/>
  <c r="N63" i="12"/>
  <c r="M63" i="12"/>
  <c r="L63" i="12"/>
  <c r="K63" i="12"/>
  <c r="J63" i="12"/>
  <c r="I63" i="12"/>
  <c r="H63" i="12"/>
  <c r="G63" i="12"/>
  <c r="F63" i="12"/>
  <c r="Q62" i="12"/>
  <c r="P62" i="12"/>
  <c r="O62" i="12"/>
  <c r="N62" i="12"/>
  <c r="M62" i="12"/>
  <c r="L62" i="12"/>
  <c r="K62" i="12"/>
  <c r="J62" i="12"/>
  <c r="I62" i="12"/>
  <c r="H62" i="12"/>
  <c r="G62" i="12"/>
  <c r="F62" i="12"/>
  <c r="Q61" i="12"/>
  <c r="P61" i="12"/>
  <c r="O61" i="12"/>
  <c r="N61" i="12"/>
  <c r="M61" i="12"/>
  <c r="L61" i="12"/>
  <c r="K61" i="12"/>
  <c r="J61" i="12"/>
  <c r="I61" i="12"/>
  <c r="H61" i="12"/>
  <c r="G61" i="12"/>
  <c r="F61" i="12"/>
  <c r="Q60" i="12"/>
  <c r="P60" i="12"/>
  <c r="O60" i="12"/>
  <c r="N60" i="12"/>
  <c r="M60" i="12"/>
  <c r="L60" i="12"/>
  <c r="K60" i="12"/>
  <c r="J60" i="12"/>
  <c r="I60" i="12"/>
  <c r="H60" i="12"/>
  <c r="G60" i="12"/>
  <c r="F60" i="12"/>
  <c r="Q58" i="12"/>
  <c r="P58" i="12"/>
  <c r="O58" i="12"/>
  <c r="N58" i="12"/>
  <c r="M58" i="12"/>
  <c r="L58" i="12"/>
  <c r="K58" i="12"/>
  <c r="J58" i="12"/>
  <c r="I58" i="12"/>
  <c r="H58" i="12"/>
  <c r="G58" i="12"/>
  <c r="F58" i="12"/>
  <c r="Q57" i="12"/>
  <c r="P57" i="12"/>
  <c r="O57" i="12"/>
  <c r="N57" i="12"/>
  <c r="M57" i="12"/>
  <c r="L57" i="12"/>
  <c r="K57" i="12"/>
  <c r="J57" i="12"/>
  <c r="I57" i="12"/>
  <c r="H57" i="12"/>
  <c r="G57" i="12"/>
  <c r="F57" i="12"/>
  <c r="Q93" i="7"/>
  <c r="P93" i="7"/>
  <c r="O93" i="7"/>
  <c r="N93" i="7"/>
  <c r="M93" i="7"/>
  <c r="L93" i="7"/>
  <c r="K93" i="7"/>
  <c r="J93" i="7"/>
  <c r="I93" i="7"/>
  <c r="G93" i="7"/>
  <c r="G51" i="6"/>
  <c r="J2" i="2"/>
  <c r="I18" i="2" s="1"/>
  <c r="I8" i="2"/>
  <c r="I9" i="2"/>
  <c r="F31" i="14"/>
  <c r="A2" i="13"/>
  <c r="A3" i="5"/>
  <c r="H31" i="8"/>
  <c r="A2" i="9"/>
  <c r="I5" i="2"/>
  <c r="I7" i="2"/>
  <c r="I14" i="2"/>
  <c r="K2" i="2"/>
  <c r="I30" i="2" s="1"/>
  <c r="I27" i="2"/>
  <c r="I17" i="2"/>
  <c r="A20" i="5"/>
  <c r="P22" i="5"/>
  <c r="E23" i="1"/>
  <c r="F23" i="1"/>
  <c r="G23" i="1"/>
  <c r="H23" i="1"/>
  <c r="I23" i="1"/>
  <c r="J23" i="1"/>
  <c r="K23" i="1"/>
  <c r="L23" i="1"/>
  <c r="M23" i="1"/>
  <c r="N23" i="1"/>
  <c r="O23" i="1"/>
  <c r="K23" i="5" s="1"/>
  <c r="D23" i="1"/>
  <c r="B19" i="2"/>
  <c r="G23" i="5"/>
  <c r="I23" i="5"/>
  <c r="M23" i="5"/>
  <c r="E23" i="5"/>
  <c r="L23" i="5"/>
  <c r="D23" i="5"/>
  <c r="I37" i="2"/>
  <c r="I33" i="2"/>
  <c r="B3" i="9"/>
  <c r="N3" i="1"/>
  <c r="B3" i="15"/>
  <c r="B3" i="11"/>
  <c r="A3" i="1"/>
  <c r="B25" i="10"/>
  <c r="C25" i="10" s="1"/>
  <c r="D25" i="10"/>
  <c r="AK25" i="10"/>
  <c r="AL25" i="10" s="1"/>
  <c r="B26" i="10"/>
  <c r="C26" i="10" s="1"/>
  <c r="N26" i="10" s="1"/>
  <c r="N37" i="10" s="1"/>
  <c r="D26" i="10"/>
  <c r="B27" i="10"/>
  <c r="C27" i="10" s="1"/>
  <c r="Z27" i="10" s="1"/>
  <c r="Z38" i="10" s="1"/>
  <c r="D27" i="10"/>
  <c r="AK28" i="10"/>
  <c r="AL28" i="10" s="1"/>
  <c r="AY28" i="10" s="1"/>
  <c r="AY39" i="10" s="1"/>
  <c r="AK30" i="10"/>
  <c r="AL30" i="10" s="1"/>
  <c r="AK26" i="10"/>
  <c r="AL26" i="10" s="1"/>
  <c r="AM26" i="10"/>
  <c r="AV26" i="10" s="1"/>
  <c r="AV37" i="10" s="1"/>
  <c r="AX47" i="10" s="1"/>
  <c r="AK27" i="10"/>
  <c r="AL27" i="10" s="1"/>
  <c r="AK29" i="10"/>
  <c r="AL29" i="10" s="1"/>
  <c r="BD29" i="10" s="1"/>
  <c r="BD40" i="10" s="1"/>
  <c r="AM25" i="10"/>
  <c r="AV66" i="10"/>
  <c r="BA66" i="10"/>
  <c r="AT66" i="10"/>
  <c r="AU66" i="10"/>
  <c r="BC66" i="10"/>
  <c r="AZ66" i="10"/>
  <c r="BD66" i="10"/>
  <c r="AW66" i="10"/>
  <c r="AX66" i="10"/>
  <c r="X66" i="10"/>
  <c r="AG66" i="10"/>
  <c r="AA66" i="10"/>
  <c r="Y25" i="10"/>
  <c r="Y36" i="10" s="1"/>
  <c r="T25" i="10"/>
  <c r="T36" i="10" s="1"/>
  <c r="W66" i="10"/>
  <c r="AF66" i="10"/>
  <c r="AD66" i="10"/>
  <c r="AC25" i="10"/>
  <c r="AC36" i="10" s="1"/>
  <c r="AC66" i="10"/>
  <c r="AW68" i="10"/>
  <c r="BA68" i="10"/>
  <c r="BC68" i="10"/>
  <c r="AT68" i="10"/>
  <c r="BD68" i="10"/>
  <c r="AU68" i="10"/>
  <c r="AX68" i="10"/>
  <c r="AZ68" i="10"/>
  <c r="BC71" i="10"/>
  <c r="AT71" i="10"/>
  <c r="AW71" i="10"/>
  <c r="AX71" i="10"/>
  <c r="AZ71" i="10"/>
  <c r="AU71" i="10"/>
  <c r="BD71" i="10"/>
  <c r="BA71" i="10"/>
  <c r="AS67" i="10"/>
  <c r="AX26" i="10"/>
  <c r="AX37" i="10" s="1"/>
  <c r="AV67" i="10"/>
  <c r="BB67" i="10"/>
  <c r="AY67" i="10"/>
  <c r="BC67" i="10"/>
  <c r="AW26" i="10"/>
  <c r="AW37" i="10" s="1"/>
  <c r="AW67" i="10"/>
  <c r="AZ67" i="10"/>
  <c r="AT67" i="10"/>
  <c r="X70" i="10"/>
  <c r="AA70" i="10"/>
  <c r="T70" i="10"/>
  <c r="AG70" i="10"/>
  <c r="AD70" i="10"/>
  <c r="K70" i="10"/>
  <c r="Q70" i="10"/>
  <c r="N70" i="10"/>
  <c r="AC27" i="10"/>
  <c r="AC38" i="10" s="1"/>
  <c r="T27" i="10"/>
  <c r="T38" i="10" s="1"/>
  <c r="T68" i="10"/>
  <c r="AD68" i="10"/>
  <c r="N68" i="10"/>
  <c r="X68" i="10"/>
  <c r="Q68" i="10"/>
  <c r="AG68" i="10"/>
  <c r="AA68" i="10"/>
  <c r="K68" i="10"/>
  <c r="W69" i="10"/>
  <c r="AA69" i="10"/>
  <c r="Z69" i="10"/>
  <c r="AF69" i="10"/>
  <c r="AC69" i="10"/>
  <c r="X69" i="10"/>
  <c r="AD69" i="10"/>
  <c r="AG69" i="10"/>
  <c r="S69" i="10"/>
  <c r="Q69" i="10"/>
  <c r="P69" i="10"/>
  <c r="K69" i="10"/>
  <c r="T69" i="10"/>
  <c r="M69" i="10"/>
  <c r="N69" i="10"/>
  <c r="AT70" i="10"/>
  <c r="BD70" i="10"/>
  <c r="AU70" i="10"/>
  <c r="BA70" i="10"/>
  <c r="AW70" i="10"/>
  <c r="AZ70" i="10"/>
  <c r="AX70" i="10"/>
  <c r="BC70" i="10"/>
  <c r="Z67" i="10"/>
  <c r="W26" i="10"/>
  <c r="W37" i="10" s="1"/>
  <c r="W67" i="10"/>
  <c r="AH26" i="10"/>
  <c r="AH37" i="10" s="1"/>
  <c r="N67" i="10"/>
  <c r="AF67" i="10"/>
  <c r="AF73" i="10" s="1"/>
  <c r="X26" i="10"/>
  <c r="X37" i="10" s="1"/>
  <c r="X67" i="10"/>
  <c r="AG67" i="10"/>
  <c r="R26" i="10"/>
  <c r="R37" i="10" s="1"/>
  <c r="AD26" i="10"/>
  <c r="AD37" i="10" s="1"/>
  <c r="AD67" i="10"/>
  <c r="AA67" i="10"/>
  <c r="AC67" i="10"/>
  <c r="M26" i="10"/>
  <c r="M37" i="10" s="1"/>
  <c r="M67" i="10"/>
  <c r="P26" i="10"/>
  <c r="P37" i="10" s="1"/>
  <c r="P67" i="10"/>
  <c r="S67" i="10"/>
  <c r="T26" i="10"/>
  <c r="T37" i="10" s="1"/>
  <c r="T67" i="10"/>
  <c r="O26" i="10"/>
  <c r="O37" i="10" s="1"/>
  <c r="K26" i="10"/>
  <c r="K37" i="10" s="1"/>
  <c r="K67" i="10"/>
  <c r="J26" i="10"/>
  <c r="Q67" i="10"/>
  <c r="L26" i="10"/>
  <c r="L37" i="10" s="1"/>
  <c r="U26" i="10"/>
  <c r="U37" i="10" s="1"/>
  <c r="AS66" i="10"/>
  <c r="BB66" i="10"/>
  <c r="AY66" i="10"/>
  <c r="J66" i="10"/>
  <c r="M66" i="10"/>
  <c r="T66" i="10"/>
  <c r="S66" i="10"/>
  <c r="Q66" i="10"/>
  <c r="P66" i="10"/>
  <c r="N66" i="10"/>
  <c r="K66" i="10"/>
  <c r="AT116" i="10"/>
  <c r="AS116" i="10"/>
  <c r="U72" i="10"/>
  <c r="U71" i="10"/>
  <c r="AB71" i="10"/>
  <c r="AE72" i="10"/>
  <c r="AB72" i="10"/>
  <c r="O71" i="10"/>
  <c r="AB66" i="10"/>
  <c r="AH72" i="10"/>
  <c r="R71" i="10"/>
  <c r="R72" i="10"/>
  <c r="AH71" i="10"/>
  <c r="AE71" i="10"/>
  <c r="Z66" i="10"/>
  <c r="L72" i="10"/>
  <c r="Y71" i="10"/>
  <c r="Y66" i="10"/>
  <c r="O72" i="10"/>
  <c r="Y72" i="10"/>
  <c r="AH66" i="10"/>
  <c r="AE66" i="10"/>
  <c r="R69" i="10"/>
  <c r="P68" i="10"/>
  <c r="R68" i="10"/>
  <c r="AS71" i="10"/>
  <c r="O68" i="10"/>
  <c r="M68" i="10"/>
  <c r="AB70" i="10"/>
  <c r="Z70" i="10"/>
  <c r="AY68" i="10"/>
  <c r="O70" i="10"/>
  <c r="M70" i="10"/>
  <c r="AV71" i="10"/>
  <c r="AY71" i="10"/>
  <c r="J37" i="10"/>
  <c r="J67" i="10"/>
  <c r="Y69" i="10"/>
  <c r="AE68" i="10"/>
  <c r="AC68" i="10"/>
  <c r="AS68" i="10"/>
  <c r="W68" i="10"/>
  <c r="Y68" i="10"/>
  <c r="AY70" i="10"/>
  <c r="AE69" i="10"/>
  <c r="Z68" i="10"/>
  <c r="AB68" i="10"/>
  <c r="AH70" i="10"/>
  <c r="AF70" i="10"/>
  <c r="AV68" i="10"/>
  <c r="AS70" i="10"/>
  <c r="U68" i="10"/>
  <c r="S68" i="10"/>
  <c r="U70" i="10"/>
  <c r="S70" i="10"/>
  <c r="Y70" i="10"/>
  <c r="W70" i="10"/>
  <c r="BB68" i="10"/>
  <c r="AV70" i="10"/>
  <c r="BB70" i="10"/>
  <c r="J69" i="10"/>
  <c r="AH68" i="10"/>
  <c r="AF68" i="10"/>
  <c r="R70" i="10"/>
  <c r="P70" i="10"/>
  <c r="AE70" i="10"/>
  <c r="AC70" i="10"/>
  <c r="BB71" i="10"/>
  <c r="R89" i="7"/>
  <c r="E8" i="1"/>
  <c r="E10" i="1"/>
  <c r="F8" i="1"/>
  <c r="F10" i="1"/>
  <c r="G8" i="1"/>
  <c r="G10" i="1"/>
  <c r="H8" i="1"/>
  <c r="H10" i="1" s="1"/>
  <c r="I8" i="1"/>
  <c r="I10" i="1"/>
  <c r="J8" i="1"/>
  <c r="J10" i="1" s="1"/>
  <c r="K8" i="1"/>
  <c r="K10" i="1" s="1"/>
  <c r="L8" i="1"/>
  <c r="L10" i="1"/>
  <c r="M8" i="1"/>
  <c r="M10" i="1"/>
  <c r="N8" i="1"/>
  <c r="N10" i="1"/>
  <c r="O8" i="1"/>
  <c r="O10" i="1"/>
  <c r="E8" i="5"/>
  <c r="F8" i="5"/>
  <c r="F10" i="5" s="1"/>
  <c r="G8" i="5"/>
  <c r="H8" i="5"/>
  <c r="I8" i="5"/>
  <c r="I10" i="5" s="1"/>
  <c r="J8" i="5"/>
  <c r="J10" i="5" s="1"/>
  <c r="K8" i="5"/>
  <c r="K10" i="5" s="1"/>
  <c r="L8" i="5"/>
  <c r="M8" i="5"/>
  <c r="N8" i="5"/>
  <c r="O8" i="5"/>
  <c r="D8" i="5"/>
  <c r="D10" i="5" s="1"/>
  <c r="D8" i="1"/>
  <c r="B9" i="15"/>
  <c r="B9" i="11"/>
  <c r="AW115" i="10"/>
  <c r="AT115" i="10"/>
  <c r="BA115" i="10"/>
  <c r="AZ115" i="10"/>
  <c r="BD115" i="10"/>
  <c r="AU115" i="10"/>
  <c r="AX115" i="10"/>
  <c r="BC115" i="10"/>
  <c r="U66" i="10"/>
  <c r="O66" i="10"/>
  <c r="L66" i="10"/>
  <c r="R66" i="10"/>
  <c r="K118" i="10"/>
  <c r="L71" i="10"/>
  <c r="K115" i="10"/>
  <c r="H10" i="5"/>
  <c r="O10" i="5"/>
  <c r="G10" i="5"/>
  <c r="N10" i="5"/>
  <c r="M10" i="5"/>
  <c r="E10" i="5"/>
  <c r="L10" i="5"/>
  <c r="AX67" i="10"/>
  <c r="BD67" i="10"/>
  <c r="AE67" i="10"/>
  <c r="AH67" i="10"/>
  <c r="R67" i="10"/>
  <c r="AB67" i="10"/>
  <c r="U67" i="10"/>
  <c r="O67" i="10"/>
  <c r="BD69" i="10"/>
  <c r="U69" i="10"/>
  <c r="BA67" i="10"/>
  <c r="L69" i="10"/>
  <c r="N118" i="10"/>
  <c r="AH69" i="10"/>
  <c r="AU67" i="10"/>
  <c r="L68" i="10"/>
  <c r="J68" i="10"/>
  <c r="Y67" i="10"/>
  <c r="L70" i="10"/>
  <c r="J70" i="10"/>
  <c r="D10" i="1"/>
  <c r="AY115" i="10"/>
  <c r="AV115" i="10"/>
  <c r="BB115" i="10"/>
  <c r="AS115" i="10"/>
  <c r="Q115" i="10"/>
  <c r="T115" i="10"/>
  <c r="L115" i="10"/>
  <c r="S115" i="10"/>
  <c r="P115" i="10"/>
  <c r="N115" i="10"/>
  <c r="M118" i="10"/>
  <c r="L118" i="10"/>
  <c r="O121" i="10"/>
  <c r="R121" i="10"/>
  <c r="U121" i="10"/>
  <c r="AA119" i="10"/>
  <c r="AG119" i="10"/>
  <c r="X119" i="10"/>
  <c r="AD119" i="10"/>
  <c r="AD117" i="10"/>
  <c r="AA117" i="10"/>
  <c r="AG117" i="10"/>
  <c r="X117" i="10"/>
  <c r="J118" i="10"/>
  <c r="J115" i="10"/>
  <c r="J116" i="10"/>
  <c r="J122" i="10" s="1"/>
  <c r="J128" i="10" s="1"/>
  <c r="B14" i="16" s="1"/>
  <c r="K116" i="10"/>
  <c r="O110" i="4"/>
  <c r="O112" i="4" s="1"/>
  <c r="G10" i="12"/>
  <c r="Q110" i="4"/>
  <c r="I10" i="12"/>
  <c r="S110" i="4"/>
  <c r="S112" i="4"/>
  <c r="K10" i="12"/>
  <c r="R110" i="4"/>
  <c r="R112" i="4"/>
  <c r="J112" i="12" s="1"/>
  <c r="J10" i="12"/>
  <c r="W110" i="4"/>
  <c r="W112" i="4" s="1"/>
  <c r="O112" i="12" s="1"/>
  <c r="O10" i="12"/>
  <c r="N110" i="4"/>
  <c r="F10" i="12"/>
  <c r="T110" i="4"/>
  <c r="L10" i="12"/>
  <c r="L80" i="12" s="1"/>
  <c r="V110" i="4"/>
  <c r="V112" i="4" s="1"/>
  <c r="N112" i="12" s="1"/>
  <c r="N10" i="12"/>
  <c r="P110" i="4"/>
  <c r="P112" i="4" s="1"/>
  <c r="H10" i="12"/>
  <c r="Y110" i="4"/>
  <c r="Q10" i="12"/>
  <c r="U110" i="4"/>
  <c r="M10" i="12"/>
  <c r="X110" i="4"/>
  <c r="X112" i="4"/>
  <c r="P112" i="12" s="1"/>
  <c r="P10" i="12"/>
  <c r="L67" i="10"/>
  <c r="L73" i="10" s="1"/>
  <c r="D15" i="16" s="1"/>
  <c r="T117" i="10"/>
  <c r="Q117" i="10"/>
  <c r="AB69" i="10"/>
  <c r="AX69" i="10"/>
  <c r="N119" i="10"/>
  <c r="T119" i="10"/>
  <c r="Q119" i="10"/>
  <c r="AG115" i="10"/>
  <c r="AG122" i="10" s="1"/>
  <c r="R115" i="10"/>
  <c r="O115" i="10"/>
  <c r="Z115" i="10"/>
  <c r="AV145" i="10" s="1"/>
  <c r="AA115" i="10"/>
  <c r="AW145" i="10" s="1"/>
  <c r="AC115" i="10"/>
  <c r="M115" i="10"/>
  <c r="W115" i="10"/>
  <c r="U115" i="10"/>
  <c r="AH115" i="10"/>
  <c r="AH121" i="10"/>
  <c r="BD151" i="10" s="1"/>
  <c r="AH120" i="10"/>
  <c r="R120" i="10"/>
  <c r="AB121" i="10"/>
  <c r="AX151" i="10" s="1"/>
  <c r="L121" i="10"/>
  <c r="O120" i="10"/>
  <c r="U120" i="10"/>
  <c r="AB120" i="10"/>
  <c r="AF115" i="10"/>
  <c r="X115" i="10"/>
  <c r="AT145" i="10" s="1"/>
  <c r="K112" i="12"/>
  <c r="H112" i="12"/>
  <c r="G112" i="12"/>
  <c r="AU120" i="10"/>
  <c r="AW117" i="10"/>
  <c r="AW119" i="10"/>
  <c r="P117" i="10"/>
  <c r="R117" i="10"/>
  <c r="N117" i="10"/>
  <c r="AV120" i="10"/>
  <c r="AV150" i="10" s="1"/>
  <c r="O69" i="10"/>
  <c r="AY116" i="10"/>
  <c r="AX117" i="10"/>
  <c r="BC117" i="10"/>
  <c r="BC116" i="10"/>
  <c r="Y119" i="10"/>
  <c r="AU149" i="10" s="1"/>
  <c r="W119" i="10"/>
  <c r="AT120" i="10"/>
  <c r="AT150" i="10" s="1"/>
  <c r="AX119" i="10"/>
  <c r="AB117" i="10"/>
  <c r="Z117" i="10"/>
  <c r="AV119" i="10"/>
  <c r="AZ116" i="10"/>
  <c r="BC120" i="10"/>
  <c r="BC150" i="10" s="1"/>
  <c r="AY119" i="10"/>
  <c r="BB116" i="10"/>
  <c r="BA119" i="10"/>
  <c r="BA120" i="10"/>
  <c r="AC117" i="10"/>
  <c r="AE117" i="10"/>
  <c r="K119" i="10"/>
  <c r="AZ119" i="10"/>
  <c r="AZ149" i="10" s="1"/>
  <c r="M119" i="10"/>
  <c r="O119" i="10"/>
  <c r="AY120" i="10"/>
  <c r="AY150" i="10" s="1"/>
  <c r="AS119" i="10"/>
  <c r="AY117" i="10"/>
  <c r="AY147" i="10" s="1"/>
  <c r="AU119" i="10"/>
  <c r="AC119" i="10"/>
  <c r="AE119" i="10"/>
  <c r="AB119" i="10"/>
  <c r="Z119" i="10"/>
  <c r="AT117" i="10"/>
  <c r="BB119" i="10"/>
  <c r="AS120" i="10"/>
  <c r="AH117" i="10"/>
  <c r="AF117" i="10"/>
  <c r="BD119" i="10"/>
  <c r="BC119" i="10"/>
  <c r="BB120" i="10"/>
  <c r="BB150" i="10" s="1"/>
  <c r="AU117" i="10"/>
  <c r="S119" i="10"/>
  <c r="U119" i="10"/>
  <c r="AZ117" i="10"/>
  <c r="S117" i="10"/>
  <c r="U117" i="10"/>
  <c r="AW120" i="10"/>
  <c r="AW150" i="10" s="1"/>
  <c r="BB117" i="10"/>
  <c r="BB147" i="10" s="1"/>
  <c r="P119" i="10"/>
  <c r="R119" i="10"/>
  <c r="AS117" i="10"/>
  <c r="AH119" i="10"/>
  <c r="AF119" i="10"/>
  <c r="AT119" i="10"/>
  <c r="AT149" i="10" s="1"/>
  <c r="BD117" i="10"/>
  <c r="BD147" i="10" s="1"/>
  <c r="AX120" i="10"/>
  <c r="AX150" i="10" s="1"/>
  <c r="Y117" i="10"/>
  <c r="W117" i="10"/>
  <c r="BD120" i="10"/>
  <c r="AZ120" i="10"/>
  <c r="AV117" i="10"/>
  <c r="BA117" i="10"/>
  <c r="BA147" i="10" s="1"/>
  <c r="G26" i="6"/>
  <c r="A45" i="6" s="1"/>
  <c r="AB115" i="10"/>
  <c r="AX145" i="10" s="1"/>
  <c r="AE115" i="10"/>
  <c r="BA145" i="10" s="1"/>
  <c r="Y115" i="10"/>
  <c r="AD115" i="10"/>
  <c r="AZ145" i="10" s="1"/>
  <c r="Y120" i="10"/>
  <c r="Y121" i="10"/>
  <c r="L120" i="10"/>
  <c r="AE120" i="10"/>
  <c r="AE121" i="10"/>
  <c r="BA151" i="10" s="1"/>
  <c r="AC118" i="10"/>
  <c r="AY148" i="10" s="1"/>
  <c r="AG118" i="10"/>
  <c r="BC148" i="10" s="1"/>
  <c r="AF118" i="10"/>
  <c r="AD118" i="10"/>
  <c r="AZ148" i="10" s="1"/>
  <c r="AW116" i="10"/>
  <c r="AV116" i="10"/>
  <c r="N116" i="10"/>
  <c r="P116" i="10"/>
  <c r="S116" i="10"/>
  <c r="T116" i="10"/>
  <c r="AC116" i="10"/>
  <c r="Q116" i="10"/>
  <c r="K117" i="10"/>
  <c r="BC147" i="10"/>
  <c r="Q118" i="10"/>
  <c r="P118" i="10"/>
  <c r="T118" i="10"/>
  <c r="S118" i="10"/>
  <c r="AY149" i="10"/>
  <c r="AT147" i="10"/>
  <c r="X116" i="10"/>
  <c r="J119" i="10"/>
  <c r="L119" i="10"/>
  <c r="AV147" i="10"/>
  <c r="J117" i="10"/>
  <c r="L117" i="10"/>
  <c r="W116" i="10"/>
  <c r="AS146" i="10" s="1"/>
  <c r="M117" i="10"/>
  <c r="O117" i="10"/>
  <c r="Y11" i="8"/>
  <c r="X11" i="8"/>
  <c r="W11" i="8"/>
  <c r="V11" i="8"/>
  <c r="U11" i="8"/>
  <c r="T11" i="8"/>
  <c r="S11" i="8"/>
  <c r="R11" i="8"/>
  <c r="Q11" i="8"/>
  <c r="P11" i="8"/>
  <c r="O11" i="8"/>
  <c r="N11" i="8"/>
  <c r="M11" i="8"/>
  <c r="L11" i="8"/>
  <c r="K11" i="8"/>
  <c r="J11" i="8"/>
  <c r="I11" i="8"/>
  <c r="H11" i="8"/>
  <c r="G11" i="8"/>
  <c r="F11" i="8"/>
  <c r="E11" i="8"/>
  <c r="D11" i="8"/>
  <c r="C11" i="8"/>
  <c r="B11" i="8"/>
  <c r="Y15" i="4"/>
  <c r="X15" i="4"/>
  <c r="W15" i="4"/>
  <c r="V15" i="4"/>
  <c r="U15" i="4"/>
  <c r="T15" i="4"/>
  <c r="S15" i="4"/>
  <c r="R15" i="4"/>
  <c r="Q15" i="4"/>
  <c r="P15" i="4"/>
  <c r="O15" i="4"/>
  <c r="N15" i="4"/>
  <c r="M15" i="4"/>
  <c r="L15" i="4"/>
  <c r="K15" i="4"/>
  <c r="J15" i="4"/>
  <c r="I15" i="4"/>
  <c r="H15" i="4"/>
  <c r="G15" i="4"/>
  <c r="F15" i="4"/>
  <c r="E15" i="4"/>
  <c r="D15" i="4"/>
  <c r="C15" i="4"/>
  <c r="B15" i="4"/>
  <c r="A15" i="4"/>
  <c r="A117" i="4" s="1"/>
  <c r="Y14" i="4"/>
  <c r="X14" i="4"/>
  <c r="W14" i="4"/>
  <c r="V14" i="4"/>
  <c r="U14" i="4"/>
  <c r="T14" i="4"/>
  <c r="S14" i="4"/>
  <c r="R14" i="4"/>
  <c r="Q14" i="4"/>
  <c r="P14" i="4"/>
  <c r="O14" i="4"/>
  <c r="N14" i="4"/>
  <c r="M14" i="4"/>
  <c r="L14" i="4"/>
  <c r="K14" i="4"/>
  <c r="J14" i="4"/>
  <c r="I14" i="4"/>
  <c r="H14" i="4"/>
  <c r="G14" i="4"/>
  <c r="F14" i="4"/>
  <c r="E14" i="4"/>
  <c r="D14" i="4"/>
  <c r="C14" i="4"/>
  <c r="B14" i="4"/>
  <c r="A14" i="4"/>
  <c r="A116" i="4"/>
  <c r="Y13" i="4"/>
  <c r="X13" i="4"/>
  <c r="W13" i="4"/>
  <c r="V13" i="4"/>
  <c r="U13" i="4"/>
  <c r="T13" i="4"/>
  <c r="S13" i="4"/>
  <c r="R13" i="4"/>
  <c r="Q13" i="4"/>
  <c r="P13" i="4"/>
  <c r="O13" i="4"/>
  <c r="N13" i="4"/>
  <c r="M13" i="4"/>
  <c r="L13" i="4"/>
  <c r="K13" i="4"/>
  <c r="J13" i="4"/>
  <c r="I13" i="4"/>
  <c r="H13" i="4"/>
  <c r="G13" i="4"/>
  <c r="F13" i="4"/>
  <c r="F17" i="4" s="1"/>
  <c r="E13" i="4"/>
  <c r="D13" i="4"/>
  <c r="C13" i="4"/>
  <c r="B13" i="4"/>
  <c r="A13" i="4"/>
  <c r="A115" i="4"/>
  <c r="AU151" i="10"/>
  <c r="AA116" i="10"/>
  <c r="M116" i="10"/>
  <c r="AF116" i="10"/>
  <c r="Z116" i="10"/>
  <c r="AT146" i="10"/>
  <c r="AD116" i="10"/>
  <c r="AZ146" i="10" s="1"/>
  <c r="AG116" i="10"/>
  <c r="BC146" i="10" s="1"/>
  <c r="BD116" i="10"/>
  <c r="AX116" i="10"/>
  <c r="R116" i="10"/>
  <c r="AE116" i="10"/>
  <c r="O116" i="10"/>
  <c r="AB116" i="10"/>
  <c r="U116" i="10"/>
  <c r="AE118" i="10"/>
  <c r="BA148" i="10" s="1"/>
  <c r="BA116" i="10"/>
  <c r="AU116" i="10"/>
  <c r="AA118" i="10"/>
  <c r="R118" i="10"/>
  <c r="Q54" i="12"/>
  <c r="P54" i="12"/>
  <c r="O54" i="12"/>
  <c r="N54" i="12"/>
  <c r="M54" i="12"/>
  <c r="L54" i="12"/>
  <c r="K54" i="12"/>
  <c r="J54" i="12"/>
  <c r="I54" i="12"/>
  <c r="H54" i="12"/>
  <c r="G54" i="12"/>
  <c r="F54" i="12"/>
  <c r="F17" i="12"/>
  <c r="G17" i="12"/>
  <c r="G81" i="12" s="1"/>
  <c r="E63" i="4"/>
  <c r="D63" i="4"/>
  <c r="C63" i="4"/>
  <c r="B63" i="4"/>
  <c r="A63" i="4"/>
  <c r="A164" i="4"/>
  <c r="M62" i="4"/>
  <c r="L62" i="4"/>
  <c r="K62" i="4"/>
  <c r="J62" i="4"/>
  <c r="I62" i="4"/>
  <c r="H62" i="4"/>
  <c r="G62" i="4"/>
  <c r="F62" i="4"/>
  <c r="E62" i="4"/>
  <c r="D62" i="4"/>
  <c r="C62" i="4"/>
  <c r="B62" i="4"/>
  <c r="A62" i="4"/>
  <c r="A163" i="4" s="1"/>
  <c r="M61" i="4"/>
  <c r="L61" i="4"/>
  <c r="K61" i="4"/>
  <c r="J61" i="4"/>
  <c r="I61" i="4"/>
  <c r="H61" i="4"/>
  <c r="G61" i="4"/>
  <c r="F61" i="4"/>
  <c r="E61" i="4"/>
  <c r="D61" i="4"/>
  <c r="C61" i="4"/>
  <c r="B61" i="4"/>
  <c r="A61" i="4"/>
  <c r="A162" i="4" s="1"/>
  <c r="M60" i="4"/>
  <c r="L60" i="4"/>
  <c r="K60" i="4"/>
  <c r="J60" i="4"/>
  <c r="I60" i="4"/>
  <c r="H60" i="4"/>
  <c r="G60" i="4"/>
  <c r="F60" i="4"/>
  <c r="E60" i="4"/>
  <c r="D60" i="4"/>
  <c r="C60" i="4"/>
  <c r="B60" i="4"/>
  <c r="A60" i="4"/>
  <c r="A161" i="4" s="1"/>
  <c r="A59" i="4"/>
  <c r="A160" i="4" s="1"/>
  <c r="M58" i="4"/>
  <c r="L58" i="4"/>
  <c r="K58" i="4"/>
  <c r="J58" i="4"/>
  <c r="I58" i="4"/>
  <c r="H58" i="4"/>
  <c r="G58" i="4"/>
  <c r="F58" i="4"/>
  <c r="E58" i="4"/>
  <c r="D58" i="4"/>
  <c r="C58" i="4"/>
  <c r="B58" i="4"/>
  <c r="A58" i="4"/>
  <c r="A159" i="4" s="1"/>
  <c r="M57" i="4"/>
  <c r="L57" i="4"/>
  <c r="K57" i="4"/>
  <c r="J57" i="4"/>
  <c r="I57" i="4"/>
  <c r="H57" i="4"/>
  <c r="G57" i="4"/>
  <c r="F57" i="4"/>
  <c r="E57" i="4"/>
  <c r="D57" i="4"/>
  <c r="C57" i="4"/>
  <c r="B57" i="4"/>
  <c r="A57" i="4"/>
  <c r="A158" i="4"/>
  <c r="M56" i="4"/>
  <c r="L56" i="4"/>
  <c r="K56" i="4"/>
  <c r="J56" i="4"/>
  <c r="I56" i="4"/>
  <c r="H56" i="4"/>
  <c r="G56" i="4"/>
  <c r="F56" i="4"/>
  <c r="E56" i="4"/>
  <c r="D56" i="4"/>
  <c r="C56" i="4"/>
  <c r="B56" i="4"/>
  <c r="A56" i="4"/>
  <c r="A157" i="4"/>
  <c r="A55" i="4"/>
  <c r="A156" i="4"/>
  <c r="M54" i="4"/>
  <c r="L54" i="4"/>
  <c r="K54" i="4"/>
  <c r="J54" i="4"/>
  <c r="I54" i="4"/>
  <c r="H54" i="4"/>
  <c r="G54" i="4"/>
  <c r="F54" i="4"/>
  <c r="E54" i="4"/>
  <c r="D54" i="4"/>
  <c r="C54" i="4"/>
  <c r="B54" i="4"/>
  <c r="A54" i="4"/>
  <c r="A155" i="4"/>
  <c r="A52" i="4"/>
  <c r="A154" i="4"/>
  <c r="A51" i="4"/>
  <c r="A153" i="4" s="1"/>
  <c r="A50" i="4"/>
  <c r="A152" i="4" s="1"/>
  <c r="M49" i="4"/>
  <c r="L49" i="4"/>
  <c r="K49" i="4"/>
  <c r="J49" i="4"/>
  <c r="I49" i="4"/>
  <c r="H49" i="4"/>
  <c r="G49" i="4"/>
  <c r="F49" i="4"/>
  <c r="E49" i="4"/>
  <c r="D49" i="4"/>
  <c r="C49" i="4"/>
  <c r="B49" i="4"/>
  <c r="A49" i="4"/>
  <c r="A151" i="4" s="1"/>
  <c r="M48" i="4"/>
  <c r="L48" i="4"/>
  <c r="K48" i="4"/>
  <c r="J48" i="4"/>
  <c r="I48" i="4"/>
  <c r="H48" i="4"/>
  <c r="G48" i="4"/>
  <c r="F48" i="4"/>
  <c r="E48" i="4"/>
  <c r="D48" i="4"/>
  <c r="C48" i="4"/>
  <c r="B48" i="4"/>
  <c r="A48" i="4"/>
  <c r="A150" i="4"/>
  <c r="M47" i="4"/>
  <c r="L47" i="4"/>
  <c r="K47" i="4"/>
  <c r="J47" i="4"/>
  <c r="I47" i="4"/>
  <c r="H47" i="4"/>
  <c r="G47" i="4"/>
  <c r="F47" i="4"/>
  <c r="E47" i="4"/>
  <c r="D47" i="4"/>
  <c r="C47" i="4"/>
  <c r="B47" i="4"/>
  <c r="A47" i="4"/>
  <c r="A149" i="4" s="1"/>
  <c r="M46" i="4"/>
  <c r="L46" i="4"/>
  <c r="K46" i="4"/>
  <c r="J46" i="4"/>
  <c r="I46" i="4"/>
  <c r="H46" i="4"/>
  <c r="G46" i="4"/>
  <c r="F46" i="4"/>
  <c r="E46" i="4"/>
  <c r="D46" i="4"/>
  <c r="C46" i="4"/>
  <c r="B46" i="4"/>
  <c r="A46" i="4"/>
  <c r="A148" i="4" s="1"/>
  <c r="M45" i="4"/>
  <c r="L45" i="4"/>
  <c r="K45" i="4"/>
  <c r="J45" i="4"/>
  <c r="I45" i="4"/>
  <c r="H45" i="4"/>
  <c r="G45" i="4"/>
  <c r="F45" i="4"/>
  <c r="E45" i="4"/>
  <c r="D45" i="4"/>
  <c r="C45" i="4"/>
  <c r="B45" i="4"/>
  <c r="A45" i="4"/>
  <c r="A147" i="4" s="1"/>
  <c r="M44" i="4"/>
  <c r="L44" i="4"/>
  <c r="K44" i="4"/>
  <c r="J44" i="4"/>
  <c r="I44" i="4"/>
  <c r="H44" i="4"/>
  <c r="G44" i="4"/>
  <c r="F44" i="4"/>
  <c r="E44" i="4"/>
  <c r="D44" i="4"/>
  <c r="C44" i="4"/>
  <c r="B44" i="4"/>
  <c r="A44" i="4"/>
  <c r="A146" i="4"/>
  <c r="M43" i="4"/>
  <c r="L43" i="4"/>
  <c r="K43" i="4"/>
  <c r="J43" i="4"/>
  <c r="I43" i="4"/>
  <c r="H43" i="4"/>
  <c r="G43" i="4"/>
  <c r="F43" i="4"/>
  <c r="E43" i="4"/>
  <c r="D43" i="4"/>
  <c r="C43" i="4"/>
  <c r="B43" i="4"/>
  <c r="A43" i="4"/>
  <c r="A145" i="4" s="1"/>
  <c r="M42" i="4"/>
  <c r="L42" i="4"/>
  <c r="K42" i="4"/>
  <c r="J42" i="4"/>
  <c r="I42" i="4"/>
  <c r="H42" i="4"/>
  <c r="G42" i="4"/>
  <c r="F42" i="4"/>
  <c r="E42" i="4"/>
  <c r="D42" i="4"/>
  <c r="C42" i="4"/>
  <c r="B42" i="4"/>
  <c r="A42" i="4"/>
  <c r="A144" i="4" s="1"/>
  <c r="M41" i="4"/>
  <c r="L41" i="4"/>
  <c r="K41" i="4"/>
  <c r="J41" i="4"/>
  <c r="I41" i="4"/>
  <c r="H41" i="4"/>
  <c r="G41" i="4"/>
  <c r="F41" i="4"/>
  <c r="E41" i="4"/>
  <c r="D41" i="4"/>
  <c r="C41" i="4"/>
  <c r="B41" i="4"/>
  <c r="A41" i="4"/>
  <c r="A143" i="4" s="1"/>
  <c r="M40" i="4"/>
  <c r="L40" i="4"/>
  <c r="K40" i="4"/>
  <c r="J40" i="4"/>
  <c r="I40" i="4"/>
  <c r="H40" i="4"/>
  <c r="G40" i="4"/>
  <c r="F40" i="4"/>
  <c r="E40" i="4"/>
  <c r="D40" i="4"/>
  <c r="C40" i="4"/>
  <c r="B40" i="4"/>
  <c r="A40" i="4"/>
  <c r="A142" i="4"/>
  <c r="M39" i="4"/>
  <c r="L39" i="4"/>
  <c r="K39" i="4"/>
  <c r="J39" i="4"/>
  <c r="I39" i="4"/>
  <c r="H39" i="4"/>
  <c r="G39" i="4"/>
  <c r="F39" i="4"/>
  <c r="E39" i="4"/>
  <c r="D39" i="4"/>
  <c r="C39" i="4"/>
  <c r="B39" i="4"/>
  <c r="A39" i="4"/>
  <c r="A141" i="4" s="1"/>
  <c r="M38" i="4"/>
  <c r="L38" i="4"/>
  <c r="K38" i="4"/>
  <c r="J38" i="4"/>
  <c r="I38" i="4"/>
  <c r="H38" i="4"/>
  <c r="G38" i="4"/>
  <c r="F38" i="4"/>
  <c r="E38" i="4"/>
  <c r="D38" i="4"/>
  <c r="C38" i="4"/>
  <c r="B38" i="4"/>
  <c r="A38" i="4"/>
  <c r="A140" i="4" s="1"/>
  <c r="M37" i="4"/>
  <c r="L37" i="4"/>
  <c r="K37" i="4"/>
  <c r="J37" i="4"/>
  <c r="I37" i="4"/>
  <c r="H37" i="4"/>
  <c r="G37" i="4"/>
  <c r="F37" i="4"/>
  <c r="E37" i="4"/>
  <c r="D37" i="4"/>
  <c r="C37" i="4"/>
  <c r="B37" i="4"/>
  <c r="A37" i="4"/>
  <c r="A139" i="4"/>
  <c r="M36" i="4"/>
  <c r="L36" i="4"/>
  <c r="K36" i="4"/>
  <c r="K50" i="4" s="1"/>
  <c r="J36" i="4"/>
  <c r="J50" i="4" s="1"/>
  <c r="I36" i="4"/>
  <c r="H36" i="4"/>
  <c r="G36" i="4"/>
  <c r="F36" i="4"/>
  <c r="E36" i="4"/>
  <c r="D36" i="4"/>
  <c r="C36" i="4"/>
  <c r="B36" i="4"/>
  <c r="A36" i="4"/>
  <c r="A138" i="4"/>
  <c r="M35" i="4"/>
  <c r="L35" i="4"/>
  <c r="K35" i="4"/>
  <c r="J35" i="4"/>
  <c r="I35" i="4"/>
  <c r="H35" i="4"/>
  <c r="H50" i="4" s="1"/>
  <c r="G35" i="4"/>
  <c r="F35" i="4"/>
  <c r="E35" i="4"/>
  <c r="D35" i="4"/>
  <c r="C35" i="4"/>
  <c r="B35" i="4"/>
  <c r="A35" i="4"/>
  <c r="A137" i="4"/>
  <c r="M34" i="4"/>
  <c r="L34" i="4"/>
  <c r="L50" i="4" s="1"/>
  <c r="K34" i="4"/>
  <c r="J34" i="4"/>
  <c r="I34" i="4"/>
  <c r="H34" i="4"/>
  <c r="G34" i="4"/>
  <c r="F34" i="4"/>
  <c r="F50" i="4" s="1"/>
  <c r="E34" i="4"/>
  <c r="D34" i="4"/>
  <c r="C34" i="4"/>
  <c r="B34" i="4"/>
  <c r="A34" i="4"/>
  <c r="A136" i="4" s="1"/>
  <c r="M33" i="4"/>
  <c r="L33" i="4"/>
  <c r="K33" i="4"/>
  <c r="J33" i="4"/>
  <c r="I33" i="4"/>
  <c r="H33" i="4"/>
  <c r="G33" i="4"/>
  <c r="F33" i="4"/>
  <c r="E33" i="4"/>
  <c r="D33" i="4"/>
  <c r="C33" i="4"/>
  <c r="B33" i="4"/>
  <c r="A33" i="4"/>
  <c r="A135" i="4" s="1"/>
  <c r="A32" i="4"/>
  <c r="A134" i="4" s="1"/>
  <c r="A19" i="4"/>
  <c r="A121" i="4"/>
  <c r="A17" i="4"/>
  <c r="A119" i="4"/>
  <c r="M16" i="4"/>
  <c r="L16" i="4"/>
  <c r="K16" i="4"/>
  <c r="J16" i="4"/>
  <c r="I16" i="4"/>
  <c r="H16" i="4"/>
  <c r="G16" i="4"/>
  <c r="F16" i="4"/>
  <c r="E16" i="4"/>
  <c r="D16" i="4"/>
  <c r="C16" i="4"/>
  <c r="C17" i="4" s="1"/>
  <c r="B16" i="4"/>
  <c r="A16" i="4"/>
  <c r="A118" i="4"/>
  <c r="A12" i="4"/>
  <c r="A114" i="4"/>
  <c r="A11" i="4"/>
  <c r="A113" i="4" s="1"/>
  <c r="A10" i="4"/>
  <c r="A112" i="4" s="1"/>
  <c r="M9" i="4"/>
  <c r="L9" i="4"/>
  <c r="K9" i="4"/>
  <c r="J9" i="4"/>
  <c r="I9" i="4"/>
  <c r="H9" i="4"/>
  <c r="G9" i="4"/>
  <c r="F9" i="4"/>
  <c r="E9" i="4"/>
  <c r="D9" i="4"/>
  <c r="C9" i="4"/>
  <c r="B9" i="4"/>
  <c r="A9" i="4"/>
  <c r="A111" i="4"/>
  <c r="M7" i="4"/>
  <c r="L7" i="4"/>
  <c r="K7" i="4"/>
  <c r="J7" i="4"/>
  <c r="I7" i="4"/>
  <c r="H7" i="4"/>
  <c r="G7" i="4"/>
  <c r="F7" i="4"/>
  <c r="E7" i="4"/>
  <c r="D7" i="4"/>
  <c r="C7" i="4"/>
  <c r="B7" i="4"/>
  <c r="A7" i="4"/>
  <c r="A109" i="4"/>
  <c r="M6" i="4"/>
  <c r="L6" i="4"/>
  <c r="L10" i="4" s="1"/>
  <c r="P109" i="7" s="1"/>
  <c r="K6" i="4"/>
  <c r="J6" i="4"/>
  <c r="I6" i="4"/>
  <c r="H6" i="4"/>
  <c r="G6" i="4"/>
  <c r="F6" i="4"/>
  <c r="E6" i="4"/>
  <c r="D6" i="4"/>
  <c r="C6" i="4"/>
  <c r="B6" i="4"/>
  <c r="A6" i="4"/>
  <c r="A108" i="4" s="1"/>
  <c r="M5" i="4"/>
  <c r="L5" i="4"/>
  <c r="K5" i="4"/>
  <c r="J5" i="4"/>
  <c r="I5" i="4"/>
  <c r="H5" i="4"/>
  <c r="G5" i="4"/>
  <c r="F5" i="4"/>
  <c r="E5" i="4"/>
  <c r="D5" i="4"/>
  <c r="D10" i="4" s="1"/>
  <c r="H109" i="7" s="1"/>
  <c r="C5" i="4"/>
  <c r="B5" i="4"/>
  <c r="A5" i="4"/>
  <c r="A107" i="4" s="1"/>
  <c r="A4" i="4"/>
  <c r="A2" i="4"/>
  <c r="Q54" i="7"/>
  <c r="P54" i="7"/>
  <c r="O54" i="7"/>
  <c r="N54" i="7"/>
  <c r="M54" i="7"/>
  <c r="L54" i="7"/>
  <c r="K54" i="7"/>
  <c r="J54" i="7"/>
  <c r="I54" i="7"/>
  <c r="H54" i="7"/>
  <c r="G54" i="7"/>
  <c r="R54" i="7" s="1"/>
  <c r="F54" i="7"/>
  <c r="B3" i="13"/>
  <c r="A64" i="4"/>
  <c r="A165" i="4"/>
  <c r="M63" i="4"/>
  <c r="L63" i="4"/>
  <c r="K63" i="4"/>
  <c r="J63" i="4"/>
  <c r="I63" i="4"/>
  <c r="H63" i="4"/>
  <c r="G63" i="4"/>
  <c r="F63" i="4"/>
  <c r="W118" i="10"/>
  <c r="AS148" i="10" s="1"/>
  <c r="Z118" i="10"/>
  <c r="X118" i="10"/>
  <c r="BB146" i="10"/>
  <c r="L116" i="10"/>
  <c r="AH116" i="10"/>
  <c r="AH118" i="10"/>
  <c r="Y116" i="10"/>
  <c r="U118" i="10"/>
  <c r="BD118" i="10"/>
  <c r="BD148" i="10" s="1"/>
  <c r="O17" i="12"/>
  <c r="O81" i="12" s="1"/>
  <c r="L17" i="12"/>
  <c r="L81" i="12"/>
  <c r="H80" i="12"/>
  <c r="P80" i="12"/>
  <c r="H17" i="12"/>
  <c r="H81" i="12"/>
  <c r="R48" i="12"/>
  <c r="R60" i="12"/>
  <c r="R61" i="12"/>
  <c r="R62" i="12"/>
  <c r="K17" i="12"/>
  <c r="K81" i="12" s="1"/>
  <c r="R63" i="12"/>
  <c r="K80" i="12"/>
  <c r="Q80" i="12"/>
  <c r="I17" i="12"/>
  <c r="I81" i="12"/>
  <c r="Q17" i="12"/>
  <c r="Q81" i="12"/>
  <c r="M17" i="12"/>
  <c r="M81" i="12"/>
  <c r="R35" i="12"/>
  <c r="R39" i="12"/>
  <c r="R43" i="12"/>
  <c r="R46" i="12"/>
  <c r="N17" i="12"/>
  <c r="N81" i="12"/>
  <c r="R57" i="12"/>
  <c r="R58" i="12"/>
  <c r="P17" i="12"/>
  <c r="P81" i="12"/>
  <c r="R37" i="12"/>
  <c r="R33" i="12"/>
  <c r="R42" i="12"/>
  <c r="R45" i="12"/>
  <c r="R49" i="12"/>
  <c r="R41" i="12"/>
  <c r="J17" i="12"/>
  <c r="J19" i="12" s="1"/>
  <c r="J81" i="12"/>
  <c r="R40" i="12"/>
  <c r="R44" i="12"/>
  <c r="R38" i="12"/>
  <c r="R47" i="12"/>
  <c r="R34" i="12"/>
  <c r="F80" i="12"/>
  <c r="G19" i="12"/>
  <c r="G80" i="12"/>
  <c r="R80" i="12" s="1"/>
  <c r="R54" i="12"/>
  <c r="R36" i="12"/>
  <c r="P15" i="5"/>
  <c r="D15" i="15" s="1"/>
  <c r="P14" i="5"/>
  <c r="D14" i="15" s="1"/>
  <c r="P13" i="5"/>
  <c r="D13" i="15"/>
  <c r="P15" i="1"/>
  <c r="C15" i="11"/>
  <c r="C15" i="15"/>
  <c r="P14" i="1"/>
  <c r="C14" i="11"/>
  <c r="C14" i="15" s="1"/>
  <c r="P13" i="1"/>
  <c r="C13" i="11"/>
  <c r="C13" i="15"/>
  <c r="Y118" i="10"/>
  <c r="AU148" i="10" s="1"/>
  <c r="AT148" i="10"/>
  <c r="AX118" i="10"/>
  <c r="AX148" i="10" s="1"/>
  <c r="O118" i="10"/>
  <c r="O19" i="12"/>
  <c r="I19" i="12"/>
  <c r="H19" i="12"/>
  <c r="O80" i="12"/>
  <c r="M19" i="12"/>
  <c r="L19" i="12"/>
  <c r="M80" i="12"/>
  <c r="K19" i="12"/>
  <c r="Q19" i="12"/>
  <c r="N19" i="12"/>
  <c r="I80" i="12"/>
  <c r="N80" i="12"/>
  <c r="P19" i="12"/>
  <c r="J80" i="12"/>
  <c r="R14" i="7"/>
  <c r="R13" i="7"/>
  <c r="AB118" i="10"/>
  <c r="O122" i="10"/>
  <c r="O128" i="10" s="1"/>
  <c r="G14" i="16" s="1"/>
  <c r="B2" i="15"/>
  <c r="Y11" i="14"/>
  <c r="X11" i="14"/>
  <c r="W11" i="14"/>
  <c r="V11" i="14"/>
  <c r="U11" i="14"/>
  <c r="T11" i="14"/>
  <c r="S11" i="14"/>
  <c r="R11" i="14"/>
  <c r="Q11" i="14"/>
  <c r="P11" i="14"/>
  <c r="O11" i="14"/>
  <c r="N11" i="14"/>
  <c r="M11" i="14"/>
  <c r="L11" i="14"/>
  <c r="K11" i="14"/>
  <c r="J11" i="14"/>
  <c r="I11" i="14"/>
  <c r="H11" i="14"/>
  <c r="G11" i="14"/>
  <c r="F11" i="14"/>
  <c r="E11" i="14"/>
  <c r="D11" i="14"/>
  <c r="C11" i="14"/>
  <c r="B11" i="14"/>
  <c r="B43" i="13"/>
  <c r="B37" i="13"/>
  <c r="B29" i="13"/>
  <c r="B45" i="13" s="1"/>
  <c r="B19" i="13"/>
  <c r="B10" i="13"/>
  <c r="B21" i="13" s="1"/>
  <c r="A97" i="4"/>
  <c r="B97" i="4"/>
  <c r="F114" i="7" s="1"/>
  <c r="C97" i="4"/>
  <c r="G114" i="7" s="1"/>
  <c r="B2" i="11"/>
  <c r="F93" i="7"/>
  <c r="J55" i="7"/>
  <c r="E156" i="4"/>
  <c r="H55" i="12"/>
  <c r="O156" i="4"/>
  <c r="R92" i="7"/>
  <c r="Y156" i="4"/>
  <c r="B45" i="9"/>
  <c r="B47" i="9" s="1"/>
  <c r="B39" i="9"/>
  <c r="B29" i="9"/>
  <c r="B19" i="9"/>
  <c r="B10" i="9"/>
  <c r="I55" i="7"/>
  <c r="D156" i="4"/>
  <c r="K55" i="7"/>
  <c r="F156" i="4"/>
  <c r="H55" i="7"/>
  <c r="C156" i="4"/>
  <c r="P55" i="7"/>
  <c r="K156" i="4"/>
  <c r="L55" i="7"/>
  <c r="G156" i="4"/>
  <c r="N55" i="7"/>
  <c r="I156" i="4"/>
  <c r="M55" i="7"/>
  <c r="H156" i="4"/>
  <c r="F55" i="12"/>
  <c r="M156" i="4"/>
  <c r="O55" i="7"/>
  <c r="J156" i="4"/>
  <c r="G55" i="7"/>
  <c r="B156" i="4"/>
  <c r="O55" i="12"/>
  <c r="V156" i="4"/>
  <c r="M55" i="12"/>
  <c r="T156" i="4"/>
  <c r="I55" i="12"/>
  <c r="P156" i="4"/>
  <c r="Q55" i="12"/>
  <c r="R55" i="12" s="1"/>
  <c r="X156" i="4"/>
  <c r="N55" i="12"/>
  <c r="U156" i="4"/>
  <c r="G55" i="12"/>
  <c r="N156" i="4"/>
  <c r="J55" i="12"/>
  <c r="Q156" i="4"/>
  <c r="Q165" i="4" s="1"/>
  <c r="K55" i="12"/>
  <c r="R156" i="4"/>
  <c r="L55" i="12"/>
  <c r="S156" i="4"/>
  <c r="P55" i="12"/>
  <c r="W156" i="4"/>
  <c r="Y7" i="8"/>
  <c r="Q7" i="8"/>
  <c r="I7" i="8"/>
  <c r="B6" i="8"/>
  <c r="F7" i="8"/>
  <c r="T7" i="8"/>
  <c r="C7" i="8"/>
  <c r="J7" i="8"/>
  <c r="X7" i="8"/>
  <c r="P7" i="8"/>
  <c r="H7" i="8"/>
  <c r="S7" i="8"/>
  <c r="W7" i="8"/>
  <c r="O7" i="8"/>
  <c r="G7" i="8"/>
  <c r="K7" i="8"/>
  <c r="V7" i="8"/>
  <c r="N7" i="8"/>
  <c r="L7" i="8"/>
  <c r="R7" i="8"/>
  <c r="U7" i="8"/>
  <c r="M7" i="8"/>
  <c r="E7" i="8"/>
  <c r="D7" i="8"/>
  <c r="B7" i="8"/>
  <c r="T7" i="14"/>
  <c r="L7" i="14"/>
  <c r="D7" i="14"/>
  <c r="H7" i="14"/>
  <c r="G7" i="14"/>
  <c r="V7" i="14"/>
  <c r="S7" i="14"/>
  <c r="K7" i="14"/>
  <c r="C7" i="14"/>
  <c r="X7" i="14"/>
  <c r="O7" i="14"/>
  <c r="M7" i="14"/>
  <c r="R7" i="14"/>
  <c r="J7" i="14"/>
  <c r="B7" i="14"/>
  <c r="U7" i="14"/>
  <c r="Y7" i="14"/>
  <c r="Q7" i="14"/>
  <c r="I7" i="14"/>
  <c r="B6" i="14"/>
  <c r="P7" i="14"/>
  <c r="F7" i="14"/>
  <c r="E7" i="14"/>
  <c r="W7" i="14"/>
  <c r="N7" i="14"/>
  <c r="B21" i="9"/>
  <c r="B49" i="9" s="1"/>
  <c r="A49" i="9" s="1"/>
  <c r="Y63" i="4"/>
  <c r="X63" i="4"/>
  <c r="W63" i="4"/>
  <c r="V63" i="4"/>
  <c r="U63" i="4"/>
  <c r="T63" i="4"/>
  <c r="S63" i="4"/>
  <c r="R63" i="4"/>
  <c r="Q63" i="4"/>
  <c r="P63" i="4"/>
  <c r="O63" i="4"/>
  <c r="N63" i="4"/>
  <c r="Y62" i="4"/>
  <c r="X62" i="4"/>
  <c r="W62" i="4"/>
  <c r="V62" i="4"/>
  <c r="U62" i="4"/>
  <c r="T62" i="4"/>
  <c r="S62" i="4"/>
  <c r="R62" i="4"/>
  <c r="Q62" i="4"/>
  <c r="P62" i="4"/>
  <c r="O62" i="4"/>
  <c r="N62" i="4"/>
  <c r="Y61" i="4"/>
  <c r="X61" i="4"/>
  <c r="W61" i="4"/>
  <c r="V61" i="4"/>
  <c r="U61" i="4"/>
  <c r="T61" i="4"/>
  <c r="S61" i="4"/>
  <c r="R61" i="4"/>
  <c r="Q61" i="4"/>
  <c r="P61" i="4"/>
  <c r="O61" i="4"/>
  <c r="N61" i="4"/>
  <c r="Y60" i="4"/>
  <c r="X60" i="4"/>
  <c r="W60" i="4"/>
  <c r="V60" i="4"/>
  <c r="U60" i="4"/>
  <c r="T60" i="4"/>
  <c r="S60" i="4"/>
  <c r="R60" i="4"/>
  <c r="Q60" i="4"/>
  <c r="P60" i="4"/>
  <c r="O60" i="4"/>
  <c r="N60" i="4"/>
  <c r="Y58" i="4"/>
  <c r="X58" i="4"/>
  <c r="W58" i="4"/>
  <c r="V58" i="4"/>
  <c r="U58" i="4"/>
  <c r="T58" i="4"/>
  <c r="S58" i="4"/>
  <c r="R58" i="4"/>
  <c r="Q58" i="4"/>
  <c r="P58" i="4"/>
  <c r="O58" i="4"/>
  <c r="N58" i="4"/>
  <c r="Y57" i="4"/>
  <c r="X57" i="4"/>
  <c r="W57" i="4"/>
  <c r="V57" i="4"/>
  <c r="U57" i="4"/>
  <c r="T57" i="4"/>
  <c r="S57" i="4"/>
  <c r="R57" i="4"/>
  <c r="Q57" i="4"/>
  <c r="P57" i="4"/>
  <c r="O57" i="4"/>
  <c r="N57" i="4"/>
  <c r="Y56" i="4"/>
  <c r="X56" i="4"/>
  <c r="W56" i="4"/>
  <c r="V56" i="4"/>
  <c r="U56" i="4"/>
  <c r="T56" i="4"/>
  <c r="S56" i="4"/>
  <c r="R56" i="4"/>
  <c r="Q56" i="4"/>
  <c r="P56" i="4"/>
  <c r="O56" i="4"/>
  <c r="N56" i="4"/>
  <c r="Y54" i="4"/>
  <c r="X54" i="4"/>
  <c r="W54" i="4"/>
  <c r="V54" i="4"/>
  <c r="U54" i="4"/>
  <c r="T54" i="4"/>
  <c r="S54" i="4"/>
  <c r="R54" i="4"/>
  <c r="Q54" i="4"/>
  <c r="P54" i="4"/>
  <c r="O54" i="4"/>
  <c r="N54" i="4"/>
  <c r="Y49" i="4"/>
  <c r="X49" i="4"/>
  <c r="W49" i="4"/>
  <c r="V49" i="4"/>
  <c r="U49" i="4"/>
  <c r="T49" i="4"/>
  <c r="S49" i="4"/>
  <c r="R49" i="4"/>
  <c r="Q49" i="4"/>
  <c r="P49" i="4"/>
  <c r="O49" i="4"/>
  <c r="N49" i="4"/>
  <c r="Y48" i="4"/>
  <c r="X48" i="4"/>
  <c r="W48" i="4"/>
  <c r="V48" i="4"/>
  <c r="U48" i="4"/>
  <c r="T48" i="4"/>
  <c r="S48" i="4"/>
  <c r="R48" i="4"/>
  <c r="Q48" i="4"/>
  <c r="P48" i="4"/>
  <c r="O48" i="4"/>
  <c r="N48" i="4"/>
  <c r="Y47" i="4"/>
  <c r="X47" i="4"/>
  <c r="W47" i="4"/>
  <c r="V47" i="4"/>
  <c r="U47" i="4"/>
  <c r="T47" i="4"/>
  <c r="S47" i="4"/>
  <c r="R47" i="4"/>
  <c r="Q47" i="4"/>
  <c r="P47" i="4"/>
  <c r="O47" i="4"/>
  <c r="N47" i="4"/>
  <c r="Y46" i="4"/>
  <c r="X46" i="4"/>
  <c r="W46" i="4"/>
  <c r="V46" i="4"/>
  <c r="U46" i="4"/>
  <c r="T46" i="4"/>
  <c r="S46" i="4"/>
  <c r="R46" i="4"/>
  <c r="Q46" i="4"/>
  <c r="P46" i="4"/>
  <c r="O46" i="4"/>
  <c r="N46" i="4"/>
  <c r="Y45" i="4"/>
  <c r="X45" i="4"/>
  <c r="W45" i="4"/>
  <c r="V45" i="4"/>
  <c r="U45" i="4"/>
  <c r="T45" i="4"/>
  <c r="S45" i="4"/>
  <c r="R45" i="4"/>
  <c r="Q45" i="4"/>
  <c r="P45" i="4"/>
  <c r="O45" i="4"/>
  <c r="N45" i="4"/>
  <c r="Y44" i="4"/>
  <c r="X44" i="4"/>
  <c r="W44" i="4"/>
  <c r="V44" i="4"/>
  <c r="U44" i="4"/>
  <c r="T44" i="4"/>
  <c r="S44" i="4"/>
  <c r="R44" i="4"/>
  <c r="Q44" i="4"/>
  <c r="P44" i="4"/>
  <c r="O44" i="4"/>
  <c r="N44" i="4"/>
  <c r="Y43" i="4"/>
  <c r="X43" i="4"/>
  <c r="W43" i="4"/>
  <c r="V43" i="4"/>
  <c r="U43" i="4"/>
  <c r="T43" i="4"/>
  <c r="S43" i="4"/>
  <c r="R43" i="4"/>
  <c r="Q43" i="4"/>
  <c r="P43" i="4"/>
  <c r="O43" i="4"/>
  <c r="N43" i="4"/>
  <c r="Y42" i="4"/>
  <c r="X42" i="4"/>
  <c r="W42" i="4"/>
  <c r="V42" i="4"/>
  <c r="U42" i="4"/>
  <c r="T42" i="4"/>
  <c r="S42" i="4"/>
  <c r="R42" i="4"/>
  <c r="Q42" i="4"/>
  <c r="P42" i="4"/>
  <c r="O42" i="4"/>
  <c r="N42" i="4"/>
  <c r="Y41" i="4"/>
  <c r="X41" i="4"/>
  <c r="W41" i="4"/>
  <c r="V41" i="4"/>
  <c r="U41" i="4"/>
  <c r="T41" i="4"/>
  <c r="S41" i="4"/>
  <c r="R41" i="4"/>
  <c r="Q41" i="4"/>
  <c r="P41" i="4"/>
  <c r="O41" i="4"/>
  <c r="N41" i="4"/>
  <c r="Y40" i="4"/>
  <c r="X40" i="4"/>
  <c r="W40" i="4"/>
  <c r="V40" i="4"/>
  <c r="U40" i="4"/>
  <c r="T40" i="4"/>
  <c r="S40" i="4"/>
  <c r="R40" i="4"/>
  <c r="Q40" i="4"/>
  <c r="P40" i="4"/>
  <c r="O40" i="4"/>
  <c r="N40" i="4"/>
  <c r="Y39" i="4"/>
  <c r="X39" i="4"/>
  <c r="W39" i="4"/>
  <c r="V39" i="4"/>
  <c r="U39" i="4"/>
  <c r="T39" i="4"/>
  <c r="S39" i="4"/>
  <c r="R39" i="4"/>
  <c r="Q39" i="4"/>
  <c r="P39" i="4"/>
  <c r="O39" i="4"/>
  <c r="N39" i="4"/>
  <c r="Y38" i="4"/>
  <c r="X38" i="4"/>
  <c r="W38" i="4"/>
  <c r="V38" i="4"/>
  <c r="U38" i="4"/>
  <c r="T38" i="4"/>
  <c r="S38" i="4"/>
  <c r="R38" i="4"/>
  <c r="Q38" i="4"/>
  <c r="P38" i="4"/>
  <c r="O38" i="4"/>
  <c r="N38" i="4"/>
  <c r="Y37" i="4"/>
  <c r="X37" i="4"/>
  <c r="W37" i="4"/>
  <c r="V37" i="4"/>
  <c r="U37" i="4"/>
  <c r="T37" i="4"/>
  <c r="S37" i="4"/>
  <c r="R37" i="4"/>
  <c r="Q37" i="4"/>
  <c r="P37" i="4"/>
  <c r="O37" i="4"/>
  <c r="N37" i="4"/>
  <c r="Y36" i="4"/>
  <c r="X36" i="4"/>
  <c r="W36" i="4"/>
  <c r="V36" i="4"/>
  <c r="U36" i="4"/>
  <c r="T36" i="4"/>
  <c r="S36" i="4"/>
  <c r="R36" i="4"/>
  <c r="Q36" i="4"/>
  <c r="P36" i="4"/>
  <c r="O36" i="4"/>
  <c r="N36" i="4"/>
  <c r="Y35" i="4"/>
  <c r="X35" i="4"/>
  <c r="W35" i="4"/>
  <c r="V35" i="4"/>
  <c r="U35" i="4"/>
  <c r="T35" i="4"/>
  <c r="S35" i="4"/>
  <c r="S50" i="4" s="1"/>
  <c r="R35" i="4"/>
  <c r="R50" i="4" s="1"/>
  <c r="Q35" i="4"/>
  <c r="P35" i="4"/>
  <c r="O35" i="4"/>
  <c r="N35" i="4"/>
  <c r="Y34" i="4"/>
  <c r="X34" i="4"/>
  <c r="W34" i="4"/>
  <c r="V34" i="4"/>
  <c r="U34" i="4"/>
  <c r="T34" i="4"/>
  <c r="S34" i="4"/>
  <c r="R34" i="4"/>
  <c r="Q34" i="4"/>
  <c r="P34" i="4"/>
  <c r="O34" i="4"/>
  <c r="O50" i="4" s="1"/>
  <c r="N34" i="4"/>
  <c r="N50" i="4" s="1"/>
  <c r="Y33" i="4"/>
  <c r="Y50" i="4" s="1"/>
  <c r="X33" i="4"/>
  <c r="W33" i="4"/>
  <c r="W50" i="4" s="1"/>
  <c r="V33" i="4"/>
  <c r="U33" i="4"/>
  <c r="T33" i="4"/>
  <c r="S33" i="4"/>
  <c r="R33" i="4"/>
  <c r="Q33" i="4"/>
  <c r="P33" i="4"/>
  <c r="O33" i="4"/>
  <c r="N33" i="4"/>
  <c r="Y16" i="4"/>
  <c r="X16" i="4"/>
  <c r="W16" i="4"/>
  <c r="W17" i="4" s="1"/>
  <c r="V16" i="4"/>
  <c r="V17" i="4" s="1"/>
  <c r="U16" i="4"/>
  <c r="U17" i="4" s="1"/>
  <c r="T16" i="4"/>
  <c r="T17" i="4" s="1"/>
  <c r="S16" i="4"/>
  <c r="R16" i="4"/>
  <c r="Q16" i="4"/>
  <c r="P16" i="4"/>
  <c r="P17" i="4" s="1"/>
  <c r="O16" i="4"/>
  <c r="N16" i="4"/>
  <c r="Y9" i="4"/>
  <c r="X9" i="4"/>
  <c r="W9" i="4"/>
  <c r="V9" i="4"/>
  <c r="U9" i="4"/>
  <c r="T9" i="4"/>
  <c r="S9" i="4"/>
  <c r="R9" i="4"/>
  <c r="Q9" i="4"/>
  <c r="P9" i="4"/>
  <c r="O9" i="4"/>
  <c r="N9" i="4"/>
  <c r="Y7" i="4"/>
  <c r="X7" i="4"/>
  <c r="W7" i="4"/>
  <c r="V7" i="4"/>
  <c r="U7" i="4"/>
  <c r="T7" i="4"/>
  <c r="S7" i="4"/>
  <c r="R7" i="4"/>
  <c r="Q7" i="4"/>
  <c r="P7" i="4"/>
  <c r="O7" i="4"/>
  <c r="N7" i="4"/>
  <c r="Y6" i="4"/>
  <c r="X6" i="4"/>
  <c r="W6" i="4"/>
  <c r="V6" i="4"/>
  <c r="U6" i="4"/>
  <c r="T6" i="4"/>
  <c r="S6" i="4"/>
  <c r="R6" i="4"/>
  <c r="Q6" i="4"/>
  <c r="P6" i="4"/>
  <c r="O6" i="4"/>
  <c r="N6" i="4"/>
  <c r="Y5" i="4"/>
  <c r="X5" i="4"/>
  <c r="X10" i="4" s="1"/>
  <c r="W5" i="4"/>
  <c r="V5" i="4"/>
  <c r="U5" i="4"/>
  <c r="U10" i="4" s="1"/>
  <c r="T5" i="4"/>
  <c r="S5" i="4"/>
  <c r="S10" i="4" s="1"/>
  <c r="R5" i="4"/>
  <c r="Q5" i="4"/>
  <c r="P5" i="4"/>
  <c r="P10" i="4" s="1"/>
  <c r="O5" i="4"/>
  <c r="N5" i="4"/>
  <c r="O17" i="7"/>
  <c r="O81" i="7" s="1"/>
  <c r="P17" i="7"/>
  <c r="P81" i="7" s="1"/>
  <c r="I17" i="7"/>
  <c r="I81" i="7"/>
  <c r="Q17" i="7"/>
  <c r="Q81" i="7"/>
  <c r="H17" i="7"/>
  <c r="H81" i="7" s="1"/>
  <c r="J17" i="7"/>
  <c r="J81" i="7" s="1"/>
  <c r="N17" i="7"/>
  <c r="N81" i="7"/>
  <c r="K17" i="7"/>
  <c r="K81" i="7" s="1"/>
  <c r="K10" i="7"/>
  <c r="K80" i="7" s="1"/>
  <c r="R57" i="7"/>
  <c r="Q10" i="7"/>
  <c r="N10" i="7"/>
  <c r="N80" i="7"/>
  <c r="L10" i="7"/>
  <c r="L80" i="7"/>
  <c r="R16" i="7"/>
  <c r="R41" i="7"/>
  <c r="O10" i="7"/>
  <c r="O80" i="7" s="1"/>
  <c r="M17" i="7"/>
  <c r="M81" i="7" s="1"/>
  <c r="R36" i="7"/>
  <c r="R37" i="7"/>
  <c r="R38" i="7"/>
  <c r="R39" i="7"/>
  <c r="R40" i="7"/>
  <c r="R42" i="7"/>
  <c r="R43" i="7"/>
  <c r="R44" i="7"/>
  <c r="R45" i="7"/>
  <c r="R46" i="7"/>
  <c r="R48" i="7"/>
  <c r="R49" i="7"/>
  <c r="R58" i="7"/>
  <c r="R60" i="7"/>
  <c r="R61" i="7"/>
  <c r="R62" i="7"/>
  <c r="R63" i="7"/>
  <c r="G10" i="7"/>
  <c r="G80" i="7" s="1"/>
  <c r="M10" i="7"/>
  <c r="M80" i="7" s="1"/>
  <c r="I10" i="7"/>
  <c r="I80" i="7"/>
  <c r="R6" i="7"/>
  <c r="R9" i="7"/>
  <c r="R33" i="7"/>
  <c r="F17" i="7"/>
  <c r="F81" i="7"/>
  <c r="R5" i="7"/>
  <c r="R7" i="7"/>
  <c r="P10" i="7"/>
  <c r="P19" i="7" s="1"/>
  <c r="J10" i="7"/>
  <c r="L17" i="7"/>
  <c r="L81" i="7"/>
  <c r="R34" i="7"/>
  <c r="H10" i="7"/>
  <c r="H80" i="7"/>
  <c r="R35" i="7"/>
  <c r="F10" i="7"/>
  <c r="F80" i="7"/>
  <c r="K19" i="7"/>
  <c r="N19" i="7"/>
  <c r="H19" i="7"/>
  <c r="I19" i="7"/>
  <c r="L19" i="7"/>
  <c r="N17" i="4"/>
  <c r="O10" i="4"/>
  <c r="P69" i="5"/>
  <c r="P63" i="5"/>
  <c r="D52" i="15"/>
  <c r="P62" i="5"/>
  <c r="D51" i="15"/>
  <c r="P61" i="5"/>
  <c r="D50" i="15" s="1"/>
  <c r="P60" i="5"/>
  <c r="D49" i="15" s="1"/>
  <c r="P58" i="5"/>
  <c r="D47" i="15"/>
  <c r="P57" i="5"/>
  <c r="D46" i="15" s="1"/>
  <c r="P54" i="5"/>
  <c r="D43" i="15" s="1"/>
  <c r="P49" i="5"/>
  <c r="D39" i="15" s="1"/>
  <c r="P48" i="5"/>
  <c r="D38" i="15" s="1"/>
  <c r="P47" i="5"/>
  <c r="D37" i="15"/>
  <c r="P46" i="5"/>
  <c r="D36" i="15"/>
  <c r="P45" i="5"/>
  <c r="D35" i="15"/>
  <c r="P44" i="5"/>
  <c r="D34" i="15" s="1"/>
  <c r="P43" i="5"/>
  <c r="D33" i="15" s="1"/>
  <c r="P42" i="5"/>
  <c r="D32" i="15"/>
  <c r="P41" i="5"/>
  <c r="D31" i="15" s="1"/>
  <c r="P40" i="5"/>
  <c r="D30" i="15" s="1"/>
  <c r="P39" i="5"/>
  <c r="D29" i="15"/>
  <c r="P38" i="5"/>
  <c r="D28" i="15"/>
  <c r="P37" i="5"/>
  <c r="D27" i="15"/>
  <c r="P36" i="5"/>
  <c r="D26" i="15"/>
  <c r="P35" i="5"/>
  <c r="D25" i="15" s="1"/>
  <c r="P34" i="5"/>
  <c r="D24" i="15" s="1"/>
  <c r="P33" i="5"/>
  <c r="D23" i="15" s="1"/>
  <c r="P16" i="5"/>
  <c r="D16" i="15"/>
  <c r="W13" i="14"/>
  <c r="Q13" i="14"/>
  <c r="O13" i="14"/>
  <c r="P9" i="5"/>
  <c r="D9" i="15" s="1"/>
  <c r="P7" i="5"/>
  <c r="D7" i="15" s="1"/>
  <c r="P6" i="5"/>
  <c r="D6" i="15"/>
  <c r="P5" i="5"/>
  <c r="O17" i="4"/>
  <c r="M17" i="4"/>
  <c r="L17" i="4"/>
  <c r="K17" i="4"/>
  <c r="J17" i="4"/>
  <c r="I17" i="4"/>
  <c r="H17" i="4"/>
  <c r="G17" i="4"/>
  <c r="D17" i="4"/>
  <c r="B17" i="4"/>
  <c r="T13" i="8"/>
  <c r="T13" i="14"/>
  <c r="D60" i="15"/>
  <c r="G27" i="14"/>
  <c r="P13" i="8"/>
  <c r="P13" i="14"/>
  <c r="X13" i="8"/>
  <c r="X13" i="14"/>
  <c r="N13" i="8"/>
  <c r="N13" i="14"/>
  <c r="D5" i="15"/>
  <c r="Y13" i="8"/>
  <c r="Y13" i="14"/>
  <c r="V13" i="8"/>
  <c r="V13" i="14"/>
  <c r="R13" i="8"/>
  <c r="R13" i="14"/>
  <c r="U13" i="8"/>
  <c r="U13" i="14"/>
  <c r="S13" i="8"/>
  <c r="S13" i="14"/>
  <c r="G27" i="8"/>
  <c r="I50" i="4"/>
  <c r="M50" i="4"/>
  <c r="P55" i="5"/>
  <c r="D44" i="15" s="1"/>
  <c r="O13" i="8"/>
  <c r="W13" i="8"/>
  <c r="C10" i="4"/>
  <c r="G109" i="7" s="1"/>
  <c r="K10" i="4"/>
  <c r="O109" i="7" s="1"/>
  <c r="Q13" i="8"/>
  <c r="C50" i="4"/>
  <c r="E10" i="4"/>
  <c r="I109" i="7" s="1"/>
  <c r="M10" i="4"/>
  <c r="Q109" i="7"/>
  <c r="D50" i="4"/>
  <c r="G10" i="4"/>
  <c r="K109" i="7" s="1"/>
  <c r="F10" i="4"/>
  <c r="J109" i="7" s="1"/>
  <c r="P160" i="4"/>
  <c r="Q160" i="4"/>
  <c r="X160" i="4"/>
  <c r="H10" i="4"/>
  <c r="I10" i="4"/>
  <c r="M109" i="7" s="1"/>
  <c r="G50" i="4"/>
  <c r="N10" i="4"/>
  <c r="F109" i="12" s="1"/>
  <c r="B50" i="4"/>
  <c r="R160" i="4"/>
  <c r="S160" i="4"/>
  <c r="P10" i="5"/>
  <c r="D10" i="15" s="1"/>
  <c r="Y157" i="4"/>
  <c r="W160" i="4"/>
  <c r="B10" i="4"/>
  <c r="Y17" i="4"/>
  <c r="S17" i="4"/>
  <c r="Y10" i="4"/>
  <c r="Q109" i="12"/>
  <c r="Q111" i="12" s="1"/>
  <c r="Q10" i="4"/>
  <c r="I109" i="12" s="1"/>
  <c r="P69" i="1"/>
  <c r="B53" i="9" s="1"/>
  <c r="P57" i="1"/>
  <c r="C46" i="11"/>
  <c r="C46" i="15" s="1"/>
  <c r="P58" i="1"/>
  <c r="C47" i="11" s="1"/>
  <c r="C47" i="15"/>
  <c r="P60" i="1"/>
  <c r="C49" i="11"/>
  <c r="C49" i="15"/>
  <c r="P61" i="1"/>
  <c r="C50" i="11"/>
  <c r="P62" i="1"/>
  <c r="C51" i="11"/>
  <c r="P63" i="1"/>
  <c r="C52" i="11"/>
  <c r="C52" i="15" s="1"/>
  <c r="P33" i="1"/>
  <c r="C23" i="11" s="1"/>
  <c r="P34" i="1"/>
  <c r="P35" i="1"/>
  <c r="C25" i="11" s="1"/>
  <c r="P36" i="1"/>
  <c r="C26" i="11" s="1"/>
  <c r="C26" i="15"/>
  <c r="P37" i="1"/>
  <c r="C27" i="11"/>
  <c r="C27" i="15"/>
  <c r="P38" i="1"/>
  <c r="C28" i="11"/>
  <c r="P39" i="1"/>
  <c r="C29" i="11" s="1"/>
  <c r="P40" i="1"/>
  <c r="C30" i="11"/>
  <c r="P41" i="1"/>
  <c r="C31" i="11"/>
  <c r="P42" i="1"/>
  <c r="C32" i="11" s="1"/>
  <c r="C32" i="15" s="1"/>
  <c r="P43" i="1"/>
  <c r="C33" i="11"/>
  <c r="P44" i="1"/>
  <c r="C34" i="11"/>
  <c r="P45" i="1"/>
  <c r="C35" i="11" s="1"/>
  <c r="P46" i="1"/>
  <c r="C36" i="11"/>
  <c r="C36" i="15"/>
  <c r="P47" i="1"/>
  <c r="C37" i="11"/>
  <c r="P48" i="1"/>
  <c r="C38" i="11"/>
  <c r="C38" i="15" s="1"/>
  <c r="P49" i="1"/>
  <c r="C39" i="11"/>
  <c r="E17" i="1"/>
  <c r="E27" i="1" s="1"/>
  <c r="F17" i="1"/>
  <c r="F27" i="1"/>
  <c r="G17" i="1"/>
  <c r="G27" i="1"/>
  <c r="H17" i="1"/>
  <c r="I17" i="1"/>
  <c r="I27" i="1" s="1"/>
  <c r="J17" i="1"/>
  <c r="J26" i="1" s="1"/>
  <c r="J27" i="1"/>
  <c r="K17" i="1"/>
  <c r="K27" i="1" s="1"/>
  <c r="L17" i="1"/>
  <c r="L27" i="1" s="1"/>
  <c r="M17" i="1"/>
  <c r="M27" i="1" s="1"/>
  <c r="N17" i="1"/>
  <c r="N27" i="1"/>
  <c r="O17" i="1"/>
  <c r="O27" i="1"/>
  <c r="D17" i="1"/>
  <c r="P54" i="1"/>
  <c r="C43" i="11" s="1"/>
  <c r="P16" i="1"/>
  <c r="C16" i="11"/>
  <c r="C16" i="15" s="1"/>
  <c r="P6" i="1"/>
  <c r="C6" i="11"/>
  <c r="P7" i="1"/>
  <c r="C7" i="11" s="1"/>
  <c r="P9" i="1"/>
  <c r="C9" i="11" s="1"/>
  <c r="C9" i="15" s="1"/>
  <c r="G9" i="15" s="1"/>
  <c r="P5" i="1"/>
  <c r="C5" i="11"/>
  <c r="M13" i="8"/>
  <c r="C13" i="8"/>
  <c r="D13" i="8"/>
  <c r="E13" i="8"/>
  <c r="F13" i="8"/>
  <c r="G13" i="8"/>
  <c r="H13" i="8"/>
  <c r="Y16" i="8" s="1"/>
  <c r="I13" i="8"/>
  <c r="J13" i="8"/>
  <c r="K13" i="8"/>
  <c r="L13" i="8"/>
  <c r="B13" i="8"/>
  <c r="C24" i="11"/>
  <c r="C24" i="15"/>
  <c r="Y59" i="4"/>
  <c r="Y160" i="4"/>
  <c r="J56" i="12"/>
  <c r="Q157" i="4"/>
  <c r="N56" i="12"/>
  <c r="U157" i="4"/>
  <c r="Q56" i="12"/>
  <c r="X157" i="4"/>
  <c r="X165" i="4" s="1"/>
  <c r="M56" i="12"/>
  <c r="T157" i="4"/>
  <c r="L56" i="12"/>
  <c r="S157" i="4"/>
  <c r="G56" i="12"/>
  <c r="N157" i="4"/>
  <c r="O56" i="12"/>
  <c r="V157" i="4"/>
  <c r="Q59" i="4"/>
  <c r="J59" i="12"/>
  <c r="R59" i="4"/>
  <c r="K59" i="12"/>
  <c r="W59" i="4"/>
  <c r="P59" i="12"/>
  <c r="P59" i="4"/>
  <c r="I59" i="12"/>
  <c r="S59" i="4"/>
  <c r="L59" i="12"/>
  <c r="X59" i="4"/>
  <c r="Q59" i="12"/>
  <c r="N26" i="1"/>
  <c r="F26" i="1"/>
  <c r="K26" i="1"/>
  <c r="O26" i="1"/>
  <c r="M26" i="1"/>
  <c r="L26" i="1"/>
  <c r="G26" i="1"/>
  <c r="L109" i="7"/>
  <c r="F109" i="7"/>
  <c r="C27" i="14"/>
  <c r="K13" i="14"/>
  <c r="J13" i="14"/>
  <c r="M13" i="14"/>
  <c r="I13" i="14"/>
  <c r="H13" i="14"/>
  <c r="C13" i="14"/>
  <c r="F16" i="14" s="1"/>
  <c r="G13" i="14"/>
  <c r="F13" i="14"/>
  <c r="E13" i="14"/>
  <c r="L13" i="14"/>
  <c r="D13" i="14"/>
  <c r="B13" i="14"/>
  <c r="T55" i="4"/>
  <c r="X55" i="4"/>
  <c r="X64" i="4" s="1"/>
  <c r="S55" i="4"/>
  <c r="N55" i="4"/>
  <c r="U55" i="4"/>
  <c r="V55" i="4"/>
  <c r="Y55" i="4"/>
  <c r="Q55" i="4"/>
  <c r="R10" i="4"/>
  <c r="J109" i="12" s="1"/>
  <c r="P50" i="4"/>
  <c r="X50" i="4"/>
  <c r="T10" i="4"/>
  <c r="L109" i="12" s="1"/>
  <c r="Q17" i="4"/>
  <c r="V10" i="4"/>
  <c r="N109" i="12" s="1"/>
  <c r="R17" i="4"/>
  <c r="T50" i="4"/>
  <c r="P10" i="1"/>
  <c r="P17" i="1"/>
  <c r="X167" i="4"/>
  <c r="T16" i="8"/>
  <c r="B16" i="8"/>
  <c r="R16" i="8"/>
  <c r="C16" i="8"/>
  <c r="L16" i="8"/>
  <c r="S16" i="8"/>
  <c r="T16" i="14"/>
  <c r="R16" i="14"/>
  <c r="V16" i="14"/>
  <c r="C59" i="1"/>
  <c r="C56" i="1"/>
  <c r="J56" i="1" s="1"/>
  <c r="H56" i="1"/>
  <c r="F157" i="4" s="1"/>
  <c r="G56" i="1"/>
  <c r="E55" i="4" s="1"/>
  <c r="F56" i="1"/>
  <c r="D157" i="4"/>
  <c r="M56" i="1"/>
  <c r="L56" i="1"/>
  <c r="I59" i="1"/>
  <c r="G59" i="4" s="1"/>
  <c r="G160" i="4"/>
  <c r="G59" i="1"/>
  <c r="E160" i="4"/>
  <c r="K59" i="1"/>
  <c r="I160" i="4" s="1"/>
  <c r="L59" i="1"/>
  <c r="J59" i="4" s="1"/>
  <c r="J160" i="4"/>
  <c r="E59" i="1"/>
  <c r="F59" i="1"/>
  <c r="H59" i="7" s="1"/>
  <c r="N59" i="1"/>
  <c r="O59" i="1"/>
  <c r="Q59" i="7" s="1"/>
  <c r="M160" i="4"/>
  <c r="D59" i="1"/>
  <c r="B59" i="4"/>
  <c r="B160" i="4"/>
  <c r="E157" i="4"/>
  <c r="E165" i="4" s="1"/>
  <c r="O56" i="7"/>
  <c r="D59" i="4"/>
  <c r="N59" i="7"/>
  <c r="F55" i="4"/>
  <c r="K56" i="7"/>
  <c r="M59" i="7"/>
  <c r="F59" i="12"/>
  <c r="E14" i="8"/>
  <c r="N14" i="8"/>
  <c r="N14" i="14"/>
  <c r="C14" i="8"/>
  <c r="L14" i="8"/>
  <c r="H14" i="8"/>
  <c r="J14" i="8"/>
  <c r="G14" i="8"/>
  <c r="F14" i="8"/>
  <c r="I14" i="8"/>
  <c r="D14" i="8"/>
  <c r="K14" i="8"/>
  <c r="M14" i="8"/>
  <c r="Q64" i="4"/>
  <c r="Y64" i="4"/>
  <c r="Y72" i="4"/>
  <c r="Q110" i="12"/>
  <c r="E14" i="14"/>
  <c r="B14" i="14"/>
  <c r="F17" i="14" s="1"/>
  <c r="B14" i="8"/>
  <c r="B17" i="8" s="1"/>
  <c r="O14" i="14"/>
  <c r="O14" i="8"/>
  <c r="M14" i="14"/>
  <c r="K14" i="14"/>
  <c r="G14" i="14"/>
  <c r="D14" i="14"/>
  <c r="J14" i="14"/>
  <c r="F14" i="14"/>
  <c r="I14" i="14"/>
  <c r="H14" i="14"/>
  <c r="C14" i="14"/>
  <c r="L14" i="14"/>
  <c r="P14" i="14"/>
  <c r="P14" i="8"/>
  <c r="P17" i="8"/>
  <c r="H17" i="8"/>
  <c r="Q14" i="14"/>
  <c r="Q14" i="8"/>
  <c r="R14" i="14"/>
  <c r="R14" i="8"/>
  <c r="R17" i="8"/>
  <c r="S14" i="14"/>
  <c r="S14" i="8"/>
  <c r="T14" i="14"/>
  <c r="T14" i="8"/>
  <c r="U14" i="8"/>
  <c r="U14" i="14"/>
  <c r="V14" i="8"/>
  <c r="V14" i="14"/>
  <c r="R123" i="7"/>
  <c r="W14" i="8"/>
  <c r="W14" i="14"/>
  <c r="Y14" i="14"/>
  <c r="Y14" i="8"/>
  <c r="X14" i="14"/>
  <c r="X14" i="8"/>
  <c r="R123" i="12"/>
  <c r="N15" i="8"/>
  <c r="N15" i="14"/>
  <c r="S15" i="8"/>
  <c r="S15" i="14"/>
  <c r="T15" i="14"/>
  <c r="T15" i="8"/>
  <c r="Q15" i="14"/>
  <c r="Q15" i="8"/>
  <c r="Y15" i="8"/>
  <c r="Y15" i="14"/>
  <c r="X15" i="8"/>
  <c r="X15" i="14"/>
  <c r="U15" i="14"/>
  <c r="U15" i="8"/>
  <c r="R15" i="14"/>
  <c r="R15" i="8"/>
  <c r="V15" i="8"/>
  <c r="V15" i="14"/>
  <c r="O15" i="8"/>
  <c r="O15" i="14"/>
  <c r="P15" i="8"/>
  <c r="P15" i="14"/>
  <c r="W15" i="14"/>
  <c r="W15" i="8"/>
  <c r="E15" i="8"/>
  <c r="K15" i="14"/>
  <c r="K15" i="8"/>
  <c r="E15" i="14"/>
  <c r="I15" i="14"/>
  <c r="I15" i="8"/>
  <c r="J15" i="14"/>
  <c r="J15" i="8"/>
  <c r="F15" i="14"/>
  <c r="F15" i="8"/>
  <c r="L15" i="8"/>
  <c r="L15" i="14"/>
  <c r="C15" i="14"/>
  <c r="C15" i="8"/>
  <c r="H15" i="8"/>
  <c r="H15" i="14"/>
  <c r="D15" i="14"/>
  <c r="D15" i="8"/>
  <c r="B15" i="14"/>
  <c r="C18" i="14" s="1"/>
  <c r="B15" i="8"/>
  <c r="I18" i="8" s="1"/>
  <c r="G15" i="8"/>
  <c r="G15" i="14"/>
  <c r="H18" i="8"/>
  <c r="K18" i="8"/>
  <c r="F18" i="8"/>
  <c r="E18" i="8"/>
  <c r="J18" i="8"/>
  <c r="H18" i="14"/>
  <c r="J18" i="14"/>
  <c r="K18" i="14"/>
  <c r="B8" i="14"/>
  <c r="B8" i="8"/>
  <c r="B9" i="8"/>
  <c r="B10" i="8" s="1"/>
  <c r="B9" i="14"/>
  <c r="B10" i="14" s="1"/>
  <c r="C8" i="8"/>
  <c r="C8" i="14"/>
  <c r="D8" i="14"/>
  <c r="D8" i="8"/>
  <c r="C9" i="8"/>
  <c r="C10" i="8" s="1"/>
  <c r="C9" i="14"/>
  <c r="C10" i="14" s="1"/>
  <c r="E8" i="8"/>
  <c r="E8" i="14"/>
  <c r="D9" i="14"/>
  <c r="D10" i="14"/>
  <c r="D9" i="8"/>
  <c r="D10" i="8" s="1"/>
  <c r="F8" i="8"/>
  <c r="F8" i="14"/>
  <c r="E9" i="14"/>
  <c r="E10" i="14"/>
  <c r="E9" i="8"/>
  <c r="E10" i="8" s="1"/>
  <c r="F9" i="8"/>
  <c r="F10" i="8" s="1"/>
  <c r="F9" i="14"/>
  <c r="F10" i="14" s="1"/>
  <c r="G8" i="8"/>
  <c r="G8" i="14"/>
  <c r="H8" i="8"/>
  <c r="H8" i="14"/>
  <c r="G9" i="8"/>
  <c r="G10" i="8" s="1"/>
  <c r="G9" i="14"/>
  <c r="G10" i="14" s="1"/>
  <c r="I8" i="8"/>
  <c r="I8" i="14"/>
  <c r="H9" i="8"/>
  <c r="H10" i="8" s="1"/>
  <c r="H9" i="14"/>
  <c r="H10" i="14" s="1"/>
  <c r="J8" i="14"/>
  <c r="J8" i="8"/>
  <c r="I9" i="14"/>
  <c r="I10" i="14"/>
  <c r="I9" i="8"/>
  <c r="I10" i="8"/>
  <c r="K8" i="14"/>
  <c r="K8" i="8"/>
  <c r="J9" i="8"/>
  <c r="J10" i="8" s="1"/>
  <c r="J9" i="14"/>
  <c r="J10" i="14"/>
  <c r="L8" i="8"/>
  <c r="L8" i="14"/>
  <c r="K9" i="8"/>
  <c r="K10" i="8"/>
  <c r="K9" i="14"/>
  <c r="K10" i="14" s="1"/>
  <c r="L9" i="8"/>
  <c r="L10" i="8"/>
  <c r="L9" i="14"/>
  <c r="L10" i="14"/>
  <c r="M15" i="8"/>
  <c r="U18" i="14"/>
  <c r="R18" i="14"/>
  <c r="Y18" i="14"/>
  <c r="W18" i="14"/>
  <c r="M18" i="8"/>
  <c r="P18" i="8"/>
  <c r="V18" i="8"/>
  <c r="R18" i="8"/>
  <c r="S18" i="8"/>
  <c r="O18" i="8"/>
  <c r="W18" i="8"/>
  <c r="Y18" i="8"/>
  <c r="M8" i="8"/>
  <c r="M8" i="14"/>
  <c r="M9" i="14"/>
  <c r="M10" i="14" s="1"/>
  <c r="M9" i="8"/>
  <c r="M10" i="8" s="1"/>
  <c r="N8" i="8"/>
  <c r="N8" i="14"/>
  <c r="N9" i="14"/>
  <c r="N10" i="14"/>
  <c r="N9" i="8"/>
  <c r="N10" i="8"/>
  <c r="O8" i="14"/>
  <c r="O8" i="8"/>
  <c r="O9" i="8"/>
  <c r="O10" i="8" s="1"/>
  <c r="O9" i="14"/>
  <c r="O10" i="14"/>
  <c r="P8" i="8"/>
  <c r="P8" i="14"/>
  <c r="Q8" i="14"/>
  <c r="Q8" i="8"/>
  <c r="P9" i="8"/>
  <c r="P10" i="8"/>
  <c r="P9" i="14"/>
  <c r="P10" i="14"/>
  <c r="Q9" i="8"/>
  <c r="Q10" i="8"/>
  <c r="Q9" i="14"/>
  <c r="Q10" i="14"/>
  <c r="R8" i="8"/>
  <c r="R8" i="14"/>
  <c r="R9" i="14"/>
  <c r="R10" i="14"/>
  <c r="R9" i="8"/>
  <c r="R10" i="8" s="1"/>
  <c r="S8" i="8"/>
  <c r="S8" i="14"/>
  <c r="S9" i="14"/>
  <c r="S10" i="14"/>
  <c r="S9" i="8"/>
  <c r="S10" i="8"/>
  <c r="T8" i="14"/>
  <c r="T8" i="8"/>
  <c r="U8" i="14"/>
  <c r="U8" i="8"/>
  <c r="T9" i="14"/>
  <c r="T10" i="14" s="1"/>
  <c r="T9" i="8"/>
  <c r="T10" i="8"/>
  <c r="U9" i="8"/>
  <c r="U10" i="8" s="1"/>
  <c r="U9" i="14"/>
  <c r="U10" i="14" s="1"/>
  <c r="V8" i="14"/>
  <c r="V8" i="8"/>
  <c r="V9" i="8"/>
  <c r="V10" i="8"/>
  <c r="V9" i="14"/>
  <c r="V10" i="14"/>
  <c r="W8" i="8"/>
  <c r="W8" i="14"/>
  <c r="X8" i="8"/>
  <c r="X8" i="14"/>
  <c r="W9" i="14"/>
  <c r="W10" i="14"/>
  <c r="W9" i="8"/>
  <c r="W10" i="8" s="1"/>
  <c r="Y8" i="8"/>
  <c r="Y8" i="14"/>
  <c r="Y9" i="8"/>
  <c r="Y10" i="8"/>
  <c r="Y9" i="14"/>
  <c r="Y10" i="14"/>
  <c r="X9" i="14"/>
  <c r="X10" i="14" s="1"/>
  <c r="X9" i="8"/>
  <c r="X10" i="8"/>
  <c r="R90" i="7"/>
  <c r="B52" i="9"/>
  <c r="D52" i="9" s="1"/>
  <c r="H93" i="7"/>
  <c r="R93" i="7"/>
  <c r="M15" i="14"/>
  <c r="P73" i="5"/>
  <c r="G26" i="8"/>
  <c r="G26" i="14"/>
  <c r="F26" i="8"/>
  <c r="D63" i="15"/>
  <c r="F26" i="14"/>
  <c r="E26" i="14"/>
  <c r="E26" i="8"/>
  <c r="P73" i="1"/>
  <c r="B26" i="14" s="1"/>
  <c r="A2" i="12"/>
  <c r="A31" i="14"/>
  <c r="A31" i="8"/>
  <c r="A2" i="5"/>
  <c r="A2" i="7"/>
  <c r="O47" i="10" l="1"/>
  <c r="S17" i="8"/>
  <c r="AU146" i="10"/>
  <c r="AE122" i="10"/>
  <c r="AY145" i="10"/>
  <c r="AF26" i="10"/>
  <c r="AF37" i="10" s="1"/>
  <c r="AH47" i="10" s="1"/>
  <c r="Z26" i="10"/>
  <c r="Z37" i="10" s="1"/>
  <c r="AB47" i="10" s="1"/>
  <c r="W27" i="10"/>
  <c r="W38" i="10" s="1"/>
  <c r="AV28" i="10"/>
  <c r="AV39" i="10" s="1"/>
  <c r="AA73" i="10"/>
  <c r="AV148" i="10"/>
  <c r="BE148" i="10" s="1"/>
  <c r="AI72" i="10"/>
  <c r="T30" i="10"/>
  <c r="T41" i="10" s="1"/>
  <c r="H64" i="2"/>
  <c r="I64" i="2" s="1"/>
  <c r="AZ147" i="10"/>
  <c r="BD145" i="10"/>
  <c r="T122" i="10"/>
  <c r="T128" i="10" s="1"/>
  <c r="L14" i="16" s="1"/>
  <c r="M73" i="10"/>
  <c r="E15" i="16" s="1"/>
  <c r="Q26" i="10"/>
  <c r="AI26" i="10" s="1"/>
  <c r="S26" i="10"/>
  <c r="S37" i="10" s="1"/>
  <c r="AC26" i="10"/>
  <c r="AC37" i="10" s="1"/>
  <c r="AG26" i="10"/>
  <c r="AG37" i="10" s="1"/>
  <c r="AE26" i="10"/>
  <c r="AE37" i="10" s="1"/>
  <c r="AB26" i="10"/>
  <c r="AB37" i="10" s="1"/>
  <c r="S27" i="10"/>
  <c r="S38" i="10" s="1"/>
  <c r="BC26" i="10"/>
  <c r="BC37" i="10" s="1"/>
  <c r="BD47" i="10" s="1"/>
  <c r="AW151" i="10"/>
  <c r="BC151" i="10"/>
  <c r="BD146" i="10"/>
  <c r="X122" i="10"/>
  <c r="V70" i="10"/>
  <c r="AT26" i="10"/>
  <c r="AT37" i="10" s="1"/>
  <c r="BD26" i="10"/>
  <c r="BD37" i="10" s="1"/>
  <c r="G17" i="8"/>
  <c r="Y122" i="10"/>
  <c r="AS147" i="10"/>
  <c r="R122" i="10"/>
  <c r="R128" i="10" s="1"/>
  <c r="J14" i="16" s="1"/>
  <c r="BB122" i="10"/>
  <c r="AS149" i="10"/>
  <c r="BA150" i="10"/>
  <c r="AX147" i="10"/>
  <c r="AU150" i="10"/>
  <c r="AC73" i="10"/>
  <c r="AA26" i="10"/>
  <c r="AA37" i="10" s="1"/>
  <c r="Y26" i="10"/>
  <c r="Y37" i="10" s="1"/>
  <c r="K27" i="10"/>
  <c r="K38" i="10" s="1"/>
  <c r="O27" i="10"/>
  <c r="O38" i="10" s="1"/>
  <c r="BA26" i="10"/>
  <c r="BA37" i="10" s="1"/>
  <c r="AV73" i="10"/>
  <c r="I17" i="8"/>
  <c r="D17" i="8"/>
  <c r="AX149" i="10"/>
  <c r="W29" i="10"/>
  <c r="W40" i="10" s="1"/>
  <c r="AU26" i="10"/>
  <c r="AU37" i="10" s="1"/>
  <c r="BA25" i="10"/>
  <c r="BA36" i="10" s="1"/>
  <c r="Z122" i="10"/>
  <c r="BD122" i="10"/>
  <c r="K122" i="10"/>
  <c r="K128" i="10" s="1"/>
  <c r="C14" i="16" s="1"/>
  <c r="BC73" i="10"/>
  <c r="BC30" i="10"/>
  <c r="BC41" i="10" s="1"/>
  <c r="AW30" i="10"/>
  <c r="AW41" i="10" s="1"/>
  <c r="AZ30" i="10"/>
  <c r="AZ41" i="10" s="1"/>
  <c r="BB30" i="10"/>
  <c r="BB41" i="10" s="1"/>
  <c r="BD30" i="10"/>
  <c r="BD41" i="10" s="1"/>
  <c r="V71" i="10"/>
  <c r="Y47" i="10"/>
  <c r="AW73" i="10"/>
  <c r="AW162" i="10" s="1"/>
  <c r="F20" i="16" s="1"/>
  <c r="AG27" i="10"/>
  <c r="AG38" i="10" s="1"/>
  <c r="AH27" i="10"/>
  <c r="AH38" i="10" s="1"/>
  <c r="K29" i="10"/>
  <c r="K40" i="10" s="1"/>
  <c r="AD29" i="10"/>
  <c r="AD40" i="10" s="1"/>
  <c r="AC29" i="10"/>
  <c r="AC40" i="10" s="1"/>
  <c r="X29" i="10"/>
  <c r="X40" i="10" s="1"/>
  <c r="BA28" i="10"/>
  <c r="BA39" i="10" s="1"/>
  <c r="BE67" i="10"/>
  <c r="I40" i="2"/>
  <c r="I19" i="2"/>
  <c r="S73" i="10"/>
  <c r="K15" i="16" s="1"/>
  <c r="N29" i="10"/>
  <c r="N40" i="10" s="1"/>
  <c r="Z29" i="10"/>
  <c r="Z40" i="10" s="1"/>
  <c r="AB29" i="10"/>
  <c r="AB40" i="10" s="1"/>
  <c r="I32" i="2"/>
  <c r="Q17" i="8"/>
  <c r="J17" i="8"/>
  <c r="V120" i="10"/>
  <c r="BC149" i="10"/>
  <c r="BA73" i="10"/>
  <c r="U47" i="10"/>
  <c r="BA29" i="10"/>
  <c r="BA40" i="10" s="1"/>
  <c r="J27" i="10"/>
  <c r="J38" i="10" s="1"/>
  <c r="L48" i="10" s="1"/>
  <c r="Q27" i="10"/>
  <c r="Q38" i="10" s="1"/>
  <c r="N27" i="10"/>
  <c r="N38" i="10" s="1"/>
  <c r="AE27" i="10"/>
  <c r="AE38" i="10" s="1"/>
  <c r="U29" i="10"/>
  <c r="U40" i="10" s="1"/>
  <c r="O29" i="10"/>
  <c r="AH29" i="10"/>
  <c r="AH40" i="10" s="1"/>
  <c r="AZ28" i="10"/>
  <c r="AZ39" i="10" s="1"/>
  <c r="BB28" i="10"/>
  <c r="BB39" i="10" s="1"/>
  <c r="AZ73" i="10"/>
  <c r="AZ162" i="10" s="1"/>
  <c r="I20" i="16" s="1"/>
  <c r="I39" i="2"/>
  <c r="I20" i="2"/>
  <c r="I15" i="2"/>
  <c r="I6" i="2"/>
  <c r="T73" i="10"/>
  <c r="L15" i="16" s="1"/>
  <c r="Y17" i="14"/>
  <c r="L17" i="8"/>
  <c r="U122" i="10"/>
  <c r="U128" i="10" s="1"/>
  <c r="M14" i="16" s="1"/>
  <c r="AW148" i="10"/>
  <c r="AF122" i="10"/>
  <c r="AB27" i="10"/>
  <c r="AB38" i="10" s="1"/>
  <c r="U27" i="10"/>
  <c r="U38" i="10" s="1"/>
  <c r="U48" i="10" s="1"/>
  <c r="P27" i="10"/>
  <c r="P38" i="10" s="1"/>
  <c r="M29" i="10"/>
  <c r="M40" i="10" s="1"/>
  <c r="S29" i="10"/>
  <c r="S40" i="10" s="1"/>
  <c r="U50" i="10" s="1"/>
  <c r="T29" i="10"/>
  <c r="T40" i="10" s="1"/>
  <c r="AX28" i="10"/>
  <c r="AX39" i="10" s="1"/>
  <c r="BD28" i="10"/>
  <c r="BD39" i="10" s="1"/>
  <c r="AI66" i="10"/>
  <c r="I31" i="2"/>
  <c r="I21" i="2"/>
  <c r="I10" i="2"/>
  <c r="AU122" i="10"/>
  <c r="J29" i="10"/>
  <c r="J40" i="10" s="1"/>
  <c r="BC28" i="10"/>
  <c r="BC39" i="10" s="1"/>
  <c r="W17" i="8"/>
  <c r="M17" i="8"/>
  <c r="V119" i="10"/>
  <c r="AI120" i="10"/>
  <c r="AS145" i="10"/>
  <c r="V68" i="10"/>
  <c r="AE73" i="10"/>
  <c r="BB73" i="10"/>
  <c r="BB162" i="10" s="1"/>
  <c r="K20" i="16" s="1"/>
  <c r="BE71" i="10"/>
  <c r="P73" i="10"/>
  <c r="H15" i="16" s="1"/>
  <c r="AI67" i="10"/>
  <c r="X27" i="10"/>
  <c r="X38" i="10" s="1"/>
  <c r="M27" i="10"/>
  <c r="M38" i="10" s="1"/>
  <c r="O48" i="10" s="1"/>
  <c r="R29" i="10"/>
  <c r="R40" i="10" s="1"/>
  <c r="AG29" i="10"/>
  <c r="AG40" i="10" s="1"/>
  <c r="Y29" i="10"/>
  <c r="Y40" i="10" s="1"/>
  <c r="AT28" i="10"/>
  <c r="AT39" i="10" s="1"/>
  <c r="AS28" i="10"/>
  <c r="AS39" i="10" s="1"/>
  <c r="AU73" i="10"/>
  <c r="AU162" i="10" s="1"/>
  <c r="D20" i="16" s="1"/>
  <c r="N30" i="10"/>
  <c r="N41" i="10" s="1"/>
  <c r="BB26" i="10"/>
  <c r="BB37" i="10" s="1"/>
  <c r="I35" i="2"/>
  <c r="I36" i="2"/>
  <c r="I23" i="2"/>
  <c r="I11" i="2"/>
  <c r="AE29" i="10"/>
  <c r="AE40" i="10" s="1"/>
  <c r="V17" i="8"/>
  <c r="E17" i="8"/>
  <c r="F17" i="8"/>
  <c r="BA122" i="10"/>
  <c r="BE116" i="10"/>
  <c r="AI116" i="10"/>
  <c r="N122" i="10"/>
  <c r="N128" i="10" s="1"/>
  <c r="F14" i="16" s="1"/>
  <c r="AZ150" i="10"/>
  <c r="BD149" i="10"/>
  <c r="AV149" i="10"/>
  <c r="AW149" i="10"/>
  <c r="W73" i="10"/>
  <c r="AA27" i="10"/>
  <c r="AA38" i="10" s="1"/>
  <c r="AD27" i="10"/>
  <c r="AD38" i="10" s="1"/>
  <c r="L27" i="10"/>
  <c r="L38" i="10" s="1"/>
  <c r="P29" i="10"/>
  <c r="P40" i="10" s="1"/>
  <c r="AF29" i="10"/>
  <c r="AF40" i="10" s="1"/>
  <c r="AW28" i="10"/>
  <c r="AW39" i="10" s="1"/>
  <c r="AU28" i="10"/>
  <c r="AU39" i="10" s="1"/>
  <c r="U25" i="10"/>
  <c r="U36" i="10" s="1"/>
  <c r="I34" i="2"/>
  <c r="I38" i="2"/>
  <c r="I26" i="2"/>
  <c r="I24" i="2"/>
  <c r="I25" i="2"/>
  <c r="I16" i="2"/>
  <c r="R17" i="14"/>
  <c r="AV122" i="10"/>
  <c r="AS150" i="10"/>
  <c r="AS152" i="10" s="1"/>
  <c r="AS159" i="10" s="1"/>
  <c r="AI69" i="10"/>
  <c r="R27" i="10"/>
  <c r="R38" i="10" s="1"/>
  <c r="Y27" i="10"/>
  <c r="Y38" i="10" s="1"/>
  <c r="Y48" i="10" s="1"/>
  <c r="AF27" i="10"/>
  <c r="AF38" i="10" s="1"/>
  <c r="AH48" i="10" s="1"/>
  <c r="Q29" i="10"/>
  <c r="Q40" i="10" s="1"/>
  <c r="L29" i="10"/>
  <c r="L40" i="10" s="1"/>
  <c r="I29" i="2"/>
  <c r="I28" i="2"/>
  <c r="I22" i="2"/>
  <c r="I13" i="2"/>
  <c r="I12" i="2"/>
  <c r="AZ152" i="10"/>
  <c r="AZ159" i="10" s="1"/>
  <c r="I19" i="16" s="1"/>
  <c r="BD49" i="10"/>
  <c r="BA27" i="10"/>
  <c r="BA38" i="10" s="1"/>
  <c r="AS27" i="10"/>
  <c r="AS38" i="10" s="1"/>
  <c r="AW27" i="10"/>
  <c r="AW38" i="10" s="1"/>
  <c r="AX27" i="10"/>
  <c r="AX38" i="10" s="1"/>
  <c r="AY27" i="10"/>
  <c r="AY38" i="10" s="1"/>
  <c r="D17" i="14"/>
  <c r="V72" i="10"/>
  <c r="W17" i="14"/>
  <c r="S17" i="14"/>
  <c r="G17" i="14"/>
  <c r="AH122" i="10"/>
  <c r="V69" i="10"/>
  <c r="AI121" i="10"/>
  <c r="BA149" i="10"/>
  <c r="BB145" i="10"/>
  <c r="AS73" i="10"/>
  <c r="AZ26" i="10"/>
  <c r="AZ37" i="10" s="1"/>
  <c r="AY26" i="10"/>
  <c r="AY37" i="10" s="1"/>
  <c r="AV30" i="10"/>
  <c r="AV41" i="10" s="1"/>
  <c r="AB25" i="10"/>
  <c r="AB36" i="10" s="1"/>
  <c r="AE25" i="10"/>
  <c r="AE36" i="10" s="1"/>
  <c r="O25" i="10"/>
  <c r="O36" i="10" s="1"/>
  <c r="X25" i="10"/>
  <c r="X36" i="10" s="1"/>
  <c r="AB30" i="10"/>
  <c r="AB41" i="10" s="1"/>
  <c r="BB149" i="10"/>
  <c r="U73" i="10"/>
  <c r="M15" i="16" s="1"/>
  <c r="AZ122" i="10"/>
  <c r="AS26" i="10"/>
  <c r="AS37" i="10" s="1"/>
  <c r="M25" i="10"/>
  <c r="M36" i="10" s="1"/>
  <c r="Q25" i="10"/>
  <c r="Q36" i="10" s="1"/>
  <c r="AA25" i="10"/>
  <c r="AA36" i="10" s="1"/>
  <c r="J30" i="10"/>
  <c r="J41" i="10" s="1"/>
  <c r="W30" i="10"/>
  <c r="W41" i="10" s="1"/>
  <c r="AV25" i="10"/>
  <c r="AV36" i="10" s="1"/>
  <c r="W122" i="10"/>
  <c r="BA146" i="10"/>
  <c r="V117" i="10"/>
  <c r="AI119" i="10"/>
  <c r="AI71" i="10"/>
  <c r="V67" i="10"/>
  <c r="AI37" i="10"/>
  <c r="AU30" i="10"/>
  <c r="AU41" i="10" s="1"/>
  <c r="AX30" i="10"/>
  <c r="AX41" i="10" s="1"/>
  <c r="AT30" i="10"/>
  <c r="AT41" i="10" s="1"/>
  <c r="Z25" i="10"/>
  <c r="Z36" i="10" s="1"/>
  <c r="AF25" i="10"/>
  <c r="AF36" i="10" s="1"/>
  <c r="P25" i="10"/>
  <c r="P36" i="10" s="1"/>
  <c r="S25" i="10"/>
  <c r="S36" i="10" s="1"/>
  <c r="AD30" i="10"/>
  <c r="AD41" i="10" s="1"/>
  <c r="AF30" i="10"/>
  <c r="AF41" i="10" s="1"/>
  <c r="AI118" i="10"/>
  <c r="AX146" i="10"/>
  <c r="AX152" i="10" s="1"/>
  <c r="AX159" i="10" s="1"/>
  <c r="G19" i="16" s="1"/>
  <c r="U74" i="10"/>
  <c r="AX73" i="10"/>
  <c r="S122" i="10"/>
  <c r="S128" i="10" s="1"/>
  <c r="K14" i="16" s="1"/>
  <c r="R73" i="10"/>
  <c r="J15" i="16" s="1"/>
  <c r="N25" i="10"/>
  <c r="N36" i="10" s="1"/>
  <c r="P30" i="10"/>
  <c r="P41" i="10" s="1"/>
  <c r="AG30" i="10"/>
  <c r="AG41" i="10" s="1"/>
  <c r="L30" i="10"/>
  <c r="L41" i="10" s="1"/>
  <c r="AX122" i="10"/>
  <c r="V118" i="10"/>
  <c r="AV146" i="10"/>
  <c r="AH73" i="10"/>
  <c r="Z73" i="10"/>
  <c r="AV162" i="10" s="1"/>
  <c r="E20" i="16" s="1"/>
  <c r="O73" i="10"/>
  <c r="G15" i="16" s="1"/>
  <c r="BA30" i="10"/>
  <c r="BA41" i="10" s="1"/>
  <c r="AS30" i="10"/>
  <c r="AS41" i="10" s="1"/>
  <c r="AY30" i="10"/>
  <c r="AY41" i="10" s="1"/>
  <c r="AH25" i="10"/>
  <c r="AH36" i="10" s="1"/>
  <c r="W25" i="10"/>
  <c r="W36" i="10" s="1"/>
  <c r="K25" i="10"/>
  <c r="K36" i="10" s="1"/>
  <c r="L46" i="10" s="1"/>
  <c r="Q30" i="10"/>
  <c r="Q41" i="10" s="1"/>
  <c r="Y30" i="10"/>
  <c r="Y41" i="10" s="1"/>
  <c r="T17" i="14"/>
  <c r="L17" i="14"/>
  <c r="X17" i="14"/>
  <c r="V17" i="14"/>
  <c r="O17" i="14"/>
  <c r="L122" i="10"/>
  <c r="L128" i="10" s="1"/>
  <c r="D14" i="16" s="1"/>
  <c r="AU145" i="10"/>
  <c r="BE115" i="10"/>
  <c r="BC145" i="10"/>
  <c r="AI70" i="10"/>
  <c r="BE66" i="10"/>
  <c r="K73" i="10"/>
  <c r="C15" i="16" s="1"/>
  <c r="J25" i="10"/>
  <c r="J36" i="10" s="1"/>
  <c r="R25" i="10"/>
  <c r="R36" i="10" s="1"/>
  <c r="AG25" i="10"/>
  <c r="AG36" i="10" s="1"/>
  <c r="R30" i="10"/>
  <c r="R41" i="10" s="1"/>
  <c r="AA30" i="10"/>
  <c r="AA41" i="10" s="1"/>
  <c r="Q17" i="14"/>
  <c r="J17" i="14"/>
  <c r="BE118" i="10"/>
  <c r="V116" i="10"/>
  <c r="AS122" i="10"/>
  <c r="Q122" i="10"/>
  <c r="Q128" i="10" s="1"/>
  <c r="I14" i="16" s="1"/>
  <c r="BD150" i="10"/>
  <c r="BD152" i="10" s="1"/>
  <c r="BD159" i="10" s="1"/>
  <c r="M19" i="16" s="1"/>
  <c r="AW122" i="10"/>
  <c r="Y73" i="10"/>
  <c r="BD73" i="10"/>
  <c r="N73" i="10"/>
  <c r="F15" i="16" s="1"/>
  <c r="AD25" i="10"/>
  <c r="AD36" i="10" s="1"/>
  <c r="L25" i="10"/>
  <c r="L36" i="10" s="1"/>
  <c r="O30" i="10"/>
  <c r="O41" i="10" s="1"/>
  <c r="X30" i="10"/>
  <c r="X41" i="10" s="1"/>
  <c r="BE72" i="10"/>
  <c r="AH30" i="10"/>
  <c r="AH41" i="10" s="1"/>
  <c r="H68" i="2"/>
  <c r="I68" i="2" s="1"/>
  <c r="L156" i="4"/>
  <c r="Q55" i="7"/>
  <c r="R55" i="7" s="1"/>
  <c r="P55" i="1"/>
  <c r="C44" i="11" s="1"/>
  <c r="C149" i="4"/>
  <c r="C152" i="4" s="1"/>
  <c r="R47" i="7"/>
  <c r="C117" i="4"/>
  <c r="R15" i="7"/>
  <c r="G17" i="7"/>
  <c r="S72" i="4"/>
  <c r="K110" i="12" s="1"/>
  <c r="C26" i="14"/>
  <c r="A26" i="14" s="1"/>
  <c r="C63" i="11"/>
  <c r="C63" i="15" s="1"/>
  <c r="C26" i="8"/>
  <c r="A26" i="8" s="1"/>
  <c r="B26" i="8"/>
  <c r="C50" i="15"/>
  <c r="L160" i="4"/>
  <c r="P59" i="7"/>
  <c r="L59" i="4"/>
  <c r="T18" i="14"/>
  <c r="K55" i="4"/>
  <c r="K157" i="4"/>
  <c r="P56" i="7"/>
  <c r="X18" i="14"/>
  <c r="O17" i="8"/>
  <c r="K17" i="8"/>
  <c r="T17" i="8"/>
  <c r="N17" i="8"/>
  <c r="C17" i="8"/>
  <c r="U17" i="8"/>
  <c r="X17" i="8"/>
  <c r="Y17" i="8"/>
  <c r="D55" i="4"/>
  <c r="D64" i="4" s="1"/>
  <c r="D72" i="4" s="1"/>
  <c r="I56" i="7"/>
  <c r="N16" i="14"/>
  <c r="V16" i="8"/>
  <c r="N16" i="8"/>
  <c r="U16" i="8"/>
  <c r="E16" i="8"/>
  <c r="D16" i="8"/>
  <c r="G16" i="8"/>
  <c r="W16" i="8"/>
  <c r="O16" i="8"/>
  <c r="J16" i="8"/>
  <c r="C29" i="15"/>
  <c r="I18" i="14"/>
  <c r="B17" i="14"/>
  <c r="N17" i="14"/>
  <c r="H17" i="14"/>
  <c r="M17" i="14"/>
  <c r="C17" i="14"/>
  <c r="P17" i="14"/>
  <c r="K17" i="14"/>
  <c r="U17" i="14"/>
  <c r="C160" i="4"/>
  <c r="C59" i="4"/>
  <c r="G59" i="7"/>
  <c r="L16" i="14"/>
  <c r="C28" i="15"/>
  <c r="Y165" i="4"/>
  <c r="N18" i="14"/>
  <c r="L18" i="14"/>
  <c r="M59" i="4"/>
  <c r="J56" i="7"/>
  <c r="O16" i="14"/>
  <c r="C23" i="8"/>
  <c r="S18" i="14"/>
  <c r="P18" i="14"/>
  <c r="B18" i="8"/>
  <c r="C18" i="8"/>
  <c r="G18" i="8"/>
  <c r="N18" i="8"/>
  <c r="D18" i="8"/>
  <c r="T18" i="8"/>
  <c r="X18" i="8"/>
  <c r="U18" i="8"/>
  <c r="E18" i="14"/>
  <c r="M18" i="14"/>
  <c r="Q18" i="14"/>
  <c r="G18" i="14"/>
  <c r="O18" i="14"/>
  <c r="H55" i="4"/>
  <c r="M56" i="7"/>
  <c r="H157" i="4"/>
  <c r="J16" i="14"/>
  <c r="M16" i="14"/>
  <c r="W16" i="14"/>
  <c r="I16" i="14"/>
  <c r="S16" i="14"/>
  <c r="Y16" i="14"/>
  <c r="D16" i="14"/>
  <c r="U16" i="14"/>
  <c r="C16" i="14"/>
  <c r="E16" i="14"/>
  <c r="H109" i="12"/>
  <c r="C17" i="11"/>
  <c r="C17" i="15" s="1"/>
  <c r="C23" i="14"/>
  <c r="V18" i="14"/>
  <c r="D18" i="14"/>
  <c r="E17" i="14"/>
  <c r="I59" i="7"/>
  <c r="E59" i="4"/>
  <c r="E64" i="4" s="1"/>
  <c r="Q16" i="14"/>
  <c r="B22" i="8"/>
  <c r="C10" i="11"/>
  <c r="E32" i="11" s="1"/>
  <c r="B22" i="14"/>
  <c r="C35" i="15"/>
  <c r="F18" i="14"/>
  <c r="K16" i="8"/>
  <c r="H27" i="1"/>
  <c r="H26" i="1"/>
  <c r="C34" i="15"/>
  <c r="K109" i="12"/>
  <c r="K111" i="12" s="1"/>
  <c r="B47" i="13"/>
  <c r="A47" i="13" s="1"/>
  <c r="B18" i="14"/>
  <c r="X16" i="8"/>
  <c r="C33" i="15"/>
  <c r="Q18" i="8"/>
  <c r="L18" i="8"/>
  <c r="I17" i="14"/>
  <c r="C43" i="15"/>
  <c r="Y73" i="4"/>
  <c r="J157" i="4"/>
  <c r="J165" i="4" s="1"/>
  <c r="J55" i="4"/>
  <c r="J64" i="4" s="1"/>
  <c r="P109" i="12"/>
  <c r="C39" i="15"/>
  <c r="C51" i="15"/>
  <c r="G109" i="12"/>
  <c r="J80" i="7"/>
  <c r="J19" i="7"/>
  <c r="R10" i="7"/>
  <c r="O56" i="1"/>
  <c r="F22" i="8"/>
  <c r="I26" i="1"/>
  <c r="R17" i="7"/>
  <c r="J10" i="4"/>
  <c r="E17" i="4"/>
  <c r="D160" i="4"/>
  <c r="D165" i="4" s="1"/>
  <c r="S64" i="4"/>
  <c r="F22" i="14"/>
  <c r="C25" i="15"/>
  <c r="Q19" i="7"/>
  <c r="Q80" i="7"/>
  <c r="R17" i="12"/>
  <c r="X17" i="4"/>
  <c r="X72" i="4" s="1"/>
  <c r="P110" i="12" s="1"/>
  <c r="I56" i="1"/>
  <c r="D56" i="1"/>
  <c r="K56" i="1"/>
  <c r="E38" i="11"/>
  <c r="Q50" i="4"/>
  <c r="Q72" i="4" s="1"/>
  <c r="I110" i="12" s="1"/>
  <c r="I111" i="12" s="1"/>
  <c r="U50" i="4"/>
  <c r="J59" i="1"/>
  <c r="H59" i="1"/>
  <c r="M59" i="1"/>
  <c r="H16" i="14"/>
  <c r="B16" i="14"/>
  <c r="X16" i="14"/>
  <c r="K16" i="14"/>
  <c r="G16" i="14"/>
  <c r="P16" i="14"/>
  <c r="C31" i="15"/>
  <c r="C23" i="15"/>
  <c r="F19" i="7"/>
  <c r="V50" i="4"/>
  <c r="C37" i="15"/>
  <c r="S165" i="4"/>
  <c r="AW146" i="10"/>
  <c r="AA122" i="10"/>
  <c r="C30" i="15"/>
  <c r="E52" i="11"/>
  <c r="C27" i="8"/>
  <c r="C60" i="11"/>
  <c r="C60" i="15" s="1"/>
  <c r="M19" i="7"/>
  <c r="K59" i="7"/>
  <c r="E56" i="1"/>
  <c r="E50" i="4"/>
  <c r="AV152" i="10"/>
  <c r="AV159" i="10" s="1"/>
  <c r="E19" i="16" s="1"/>
  <c r="O19" i="7"/>
  <c r="P80" i="7"/>
  <c r="M109" i="12"/>
  <c r="I59" i="4"/>
  <c r="N56" i="1"/>
  <c r="E26" i="1"/>
  <c r="D26" i="1"/>
  <c r="D27" i="1"/>
  <c r="W10" i="4"/>
  <c r="P16" i="8"/>
  <c r="I16" i="8"/>
  <c r="F19" i="12"/>
  <c r="AW147" i="10"/>
  <c r="AB122" i="10"/>
  <c r="F81" i="12"/>
  <c r="AC122" i="10"/>
  <c r="AI117" i="10"/>
  <c r="V115" i="10"/>
  <c r="AU147" i="10"/>
  <c r="M16" i="8"/>
  <c r="BA152" i="10"/>
  <c r="BA159" i="10" s="1"/>
  <c r="J19" i="16" s="1"/>
  <c r="AY122" i="10"/>
  <c r="AY146" i="10"/>
  <c r="AY152" i="10" s="1"/>
  <c r="AY159" i="10" s="1"/>
  <c r="H19" i="16" s="1"/>
  <c r="F16" i="8"/>
  <c r="Q16" i="8"/>
  <c r="BE119" i="10"/>
  <c r="P8" i="5"/>
  <c r="D8" i="15" s="1"/>
  <c r="H16" i="8"/>
  <c r="BA162" i="10"/>
  <c r="J20" i="16" s="1"/>
  <c r="P122" i="10"/>
  <c r="P128" i="10" s="1"/>
  <c r="H14" i="16" s="1"/>
  <c r="AT122" i="10"/>
  <c r="BE117" i="10"/>
  <c r="M122" i="10"/>
  <c r="M128" i="10" s="1"/>
  <c r="AH74" i="10"/>
  <c r="AI68" i="10"/>
  <c r="AD73" i="10"/>
  <c r="BE68" i="10"/>
  <c r="BD74" i="10"/>
  <c r="AY73" i="10"/>
  <c r="AY162" i="10" s="1"/>
  <c r="H20" i="16" s="1"/>
  <c r="J73" i="10"/>
  <c r="B15" i="16" s="1"/>
  <c r="AI115" i="10"/>
  <c r="V121" i="10"/>
  <c r="R10" i="12"/>
  <c r="AU47" i="10"/>
  <c r="X73" i="10"/>
  <c r="BE120" i="10"/>
  <c r="P8" i="1"/>
  <c r="C8" i="11" s="1"/>
  <c r="C8" i="15" s="1"/>
  <c r="G8" i="15" s="1"/>
  <c r="L50" i="10"/>
  <c r="V66" i="10"/>
  <c r="V74" i="10" s="1"/>
  <c r="BE70" i="10"/>
  <c r="BE74" i="10" s="1"/>
  <c r="T112" i="4"/>
  <c r="AB73" i="10"/>
  <c r="I152" i="4"/>
  <c r="AD122" i="10"/>
  <c r="AH123" i="10" s="1"/>
  <c r="BC122" i="10"/>
  <c r="AT73" i="10"/>
  <c r="L47" i="10"/>
  <c r="Q37" i="10"/>
  <c r="R47" i="10" s="1"/>
  <c r="Y50" i="10"/>
  <c r="AU51" i="10"/>
  <c r="AX29" i="10"/>
  <c r="AX40" i="10" s="1"/>
  <c r="BC29" i="10"/>
  <c r="BC40" i="10" s="1"/>
  <c r="BB29" i="10"/>
  <c r="BB40" i="10" s="1"/>
  <c r="AV29" i="10"/>
  <c r="AV40" i="10" s="1"/>
  <c r="AS29" i="10"/>
  <c r="AS40" i="10" s="1"/>
  <c r="AT29" i="10"/>
  <c r="AT40" i="10" s="1"/>
  <c r="AW29" i="10"/>
  <c r="AW40" i="10" s="1"/>
  <c r="AZ29" i="10"/>
  <c r="AZ40" i="10" s="1"/>
  <c r="AY29" i="10"/>
  <c r="AY40" i="10" s="1"/>
  <c r="AU29" i="10"/>
  <c r="AU40" i="10" s="1"/>
  <c r="BE69" i="10"/>
  <c r="BC25" i="10"/>
  <c r="BC36" i="10" s="1"/>
  <c r="BB25" i="10"/>
  <c r="BB36" i="10" s="1"/>
  <c r="AZ25" i="10"/>
  <c r="AZ36" i="10" s="1"/>
  <c r="AY25" i="10"/>
  <c r="AY36" i="10" s="1"/>
  <c r="AT25" i="10"/>
  <c r="AT36" i="10" s="1"/>
  <c r="BD25" i="10"/>
  <c r="BD36" i="10" s="1"/>
  <c r="AU25" i="10"/>
  <c r="AU36" i="10" s="1"/>
  <c r="AW25" i="10"/>
  <c r="AW36" i="10" s="1"/>
  <c r="AS25" i="10"/>
  <c r="AS36" i="10" s="1"/>
  <c r="AX25" i="10"/>
  <c r="AX36" i="10" s="1"/>
  <c r="C119" i="4"/>
  <c r="AB48" i="10"/>
  <c r="AT27" i="10"/>
  <c r="AT38" i="10" s="1"/>
  <c r="AA40" i="10"/>
  <c r="AB50" i="10" s="1"/>
  <c r="O40" i="10"/>
  <c r="BC27" i="10"/>
  <c r="BC38" i="10" s="1"/>
  <c r="B152" i="4"/>
  <c r="AG73" i="10"/>
  <c r="BC162" i="10" s="1"/>
  <c r="L20" i="16" s="1"/>
  <c r="Q73" i="10"/>
  <c r="I15" i="16" s="1"/>
  <c r="B112" i="4"/>
  <c r="BA31" i="10"/>
  <c r="BA42" i="10" s="1"/>
  <c r="AY31" i="10"/>
  <c r="AY42" i="10" s="1"/>
  <c r="AS31" i="10"/>
  <c r="AS42" i="10" s="1"/>
  <c r="AZ31" i="10"/>
  <c r="AZ42" i="10" s="1"/>
  <c r="BB31" i="10"/>
  <c r="BB42" i="10" s="1"/>
  <c r="AV31" i="10"/>
  <c r="AV42" i="10" s="1"/>
  <c r="BD31" i="10"/>
  <c r="BD42" i="10" s="1"/>
  <c r="AT31" i="10"/>
  <c r="AT42" i="10" s="1"/>
  <c r="AW31" i="10"/>
  <c r="AW42" i="10" s="1"/>
  <c r="AX31" i="10"/>
  <c r="AX42" i="10" s="1"/>
  <c r="BC31" i="10"/>
  <c r="BC42" i="10" s="1"/>
  <c r="AU31" i="10"/>
  <c r="AU42" i="10" s="1"/>
  <c r="H152" i="4"/>
  <c r="F152" i="4"/>
  <c r="R5" i="12"/>
  <c r="Q107" i="4"/>
  <c r="Q112" i="4" s="1"/>
  <c r="U108" i="4"/>
  <c r="U112" i="4" s="1"/>
  <c r="R6" i="12"/>
  <c r="R7" i="12"/>
  <c r="Y109" i="4"/>
  <c r="Y112" i="4" s="1"/>
  <c r="R13" i="12"/>
  <c r="Q115" i="4"/>
  <c r="Q119" i="4" s="1"/>
  <c r="I113" i="12" s="1"/>
  <c r="U116" i="4"/>
  <c r="U119" i="4" s="1"/>
  <c r="R14" i="12"/>
  <c r="R15" i="12"/>
  <c r="Y117" i="4"/>
  <c r="Y119" i="4" s="1"/>
  <c r="N111" i="4"/>
  <c r="N112" i="4" s="1"/>
  <c r="R9" i="12"/>
  <c r="R119" i="4"/>
  <c r="AV27" i="10"/>
  <c r="AV38" i="10" s="1"/>
  <c r="BD27" i="10"/>
  <c r="BD38" i="10" s="1"/>
  <c r="AZ27" i="10"/>
  <c r="AZ38" i="10" s="1"/>
  <c r="AU27" i="10"/>
  <c r="AU38" i="10" s="1"/>
  <c r="BB27" i="10"/>
  <c r="BB38" i="10" s="1"/>
  <c r="M30" i="10"/>
  <c r="M41" i="10" s="1"/>
  <c r="B119" i="4"/>
  <c r="D21" i="1"/>
  <c r="A23" i="5"/>
  <c r="A22" i="5"/>
  <c r="A22" i="1"/>
  <c r="D21" i="5"/>
  <c r="A23" i="1"/>
  <c r="P113" i="12"/>
  <c r="G112" i="4"/>
  <c r="U30" i="10"/>
  <c r="U41" i="10" s="1"/>
  <c r="Z30" i="10"/>
  <c r="Z41" i="10" s="1"/>
  <c r="S30" i="10"/>
  <c r="S41" i="10" s="1"/>
  <c r="BE121" i="10"/>
  <c r="AT151" i="10"/>
  <c r="J119" i="4"/>
  <c r="E152" i="4"/>
  <c r="I113" i="7" s="1"/>
  <c r="W152" i="4"/>
  <c r="P70" i="4"/>
  <c r="I19" i="10"/>
  <c r="G19" i="10" s="1"/>
  <c r="B28" i="10"/>
  <c r="C28" i="10" s="1"/>
  <c r="V19" i="10"/>
  <c r="D28" i="10"/>
  <c r="S152" i="4"/>
  <c r="S167" i="4" s="1"/>
  <c r="J70" i="4"/>
  <c r="B31" i="10"/>
  <c r="C31" i="10" s="1"/>
  <c r="I22" i="10"/>
  <c r="G22" i="10" s="1"/>
  <c r="D31" i="10"/>
  <c r="V22" i="10"/>
  <c r="C78" i="10"/>
  <c r="V18" i="10"/>
  <c r="N152" i="4"/>
  <c r="R53" i="7"/>
  <c r="N50" i="17"/>
  <c r="O152" i="4"/>
  <c r="AR80" i="10"/>
  <c r="AR119" i="10"/>
  <c r="AR60" i="10"/>
  <c r="AR130" i="10"/>
  <c r="AR149" i="10"/>
  <c r="AR109" i="10"/>
  <c r="AR50" i="10"/>
  <c r="AR40" i="10"/>
  <c r="AR139" i="10"/>
  <c r="AJ29" i="10"/>
  <c r="AR99" i="10"/>
  <c r="AR89" i="10"/>
  <c r="L152" i="4"/>
  <c r="K30" i="10"/>
  <c r="K41" i="10" s="1"/>
  <c r="AE30" i="10"/>
  <c r="AE41" i="10" s="1"/>
  <c r="AE51" i="10" s="1"/>
  <c r="E112" i="4"/>
  <c r="M152" i="4"/>
  <c r="R16" i="12"/>
  <c r="N118" i="4"/>
  <c r="N119" i="4" s="1"/>
  <c r="V152" i="4"/>
  <c r="J152" i="4"/>
  <c r="F56" i="5"/>
  <c r="E59" i="5"/>
  <c r="H56" i="5"/>
  <c r="H60" i="2"/>
  <c r="I60" i="2" s="1"/>
  <c r="F23" i="5"/>
  <c r="L59" i="5"/>
  <c r="H63" i="2"/>
  <c r="I63" i="2" s="1"/>
  <c r="N23" i="5"/>
  <c r="M56" i="5"/>
  <c r="D59" i="5"/>
  <c r="H65" i="2"/>
  <c r="I65" i="2" s="1"/>
  <c r="J23" i="5"/>
  <c r="E56" i="5"/>
  <c r="K59" i="5"/>
  <c r="J59" i="5"/>
  <c r="H67" i="2"/>
  <c r="I67" i="2" s="1"/>
  <c r="H45" i="2"/>
  <c r="O23" i="5"/>
  <c r="H59" i="2"/>
  <c r="I59" i="2" s="1"/>
  <c r="H61" i="2"/>
  <c r="I61" i="2" s="1"/>
  <c r="H69" i="2"/>
  <c r="I57" i="2"/>
  <c r="H23" i="5"/>
  <c r="H66" i="2"/>
  <c r="I66" i="2" s="1"/>
  <c r="H62" i="2"/>
  <c r="I62" i="2" s="1"/>
  <c r="AH57" i="10" l="1"/>
  <c r="AX48" i="10"/>
  <c r="AX58" i="10" s="1"/>
  <c r="AX162" i="10"/>
  <c r="G20" i="16" s="1"/>
  <c r="BA49" i="10"/>
  <c r="BC152" i="10"/>
  <c r="BC159" i="10" s="1"/>
  <c r="L19" i="16" s="1"/>
  <c r="BA51" i="10"/>
  <c r="BD61" i="10" s="1"/>
  <c r="AE50" i="10"/>
  <c r="AI50" i="10" s="1"/>
  <c r="AT162" i="10"/>
  <c r="U46" i="10"/>
  <c r="R48" i="10"/>
  <c r="V48" i="10" s="1"/>
  <c r="BE149" i="10"/>
  <c r="BE39" i="10"/>
  <c r="AE47" i="10"/>
  <c r="Y46" i="10"/>
  <c r="AS162" i="10"/>
  <c r="B20" i="16" s="1"/>
  <c r="AE48" i="10"/>
  <c r="AX49" i="10"/>
  <c r="BD51" i="10"/>
  <c r="AI38" i="10"/>
  <c r="AH50" i="10"/>
  <c r="R50" i="10"/>
  <c r="AB57" i="10"/>
  <c r="AI57" i="10" s="1"/>
  <c r="BE150" i="10"/>
  <c r="O51" i="10"/>
  <c r="AZ43" i="10"/>
  <c r="R51" i="10"/>
  <c r="BE37" i="10"/>
  <c r="BE145" i="10"/>
  <c r="BA43" i="10"/>
  <c r="BC43" i="10"/>
  <c r="AI122" i="10"/>
  <c r="AH61" i="10"/>
  <c r="AI74" i="10"/>
  <c r="BE41" i="10"/>
  <c r="AI27" i="10"/>
  <c r="AE46" i="10"/>
  <c r="V36" i="10"/>
  <c r="BA48" i="10"/>
  <c r="BD50" i="10"/>
  <c r="BD60" i="10" s="1"/>
  <c r="V38" i="10"/>
  <c r="BB152" i="10"/>
  <c r="BB159" i="10" s="1"/>
  <c r="K19" i="16" s="1"/>
  <c r="AH51" i="10"/>
  <c r="BA50" i="10"/>
  <c r="AI29" i="10"/>
  <c r="BE147" i="10"/>
  <c r="AU49" i="10"/>
  <c r="BD59" i="10"/>
  <c r="AB46" i="10"/>
  <c r="U51" i="10"/>
  <c r="U61" i="10" s="1"/>
  <c r="AI36" i="10"/>
  <c r="BD162" i="10"/>
  <c r="M20" i="16" s="1"/>
  <c r="O46" i="10"/>
  <c r="O56" i="10" s="1"/>
  <c r="O58" i="10"/>
  <c r="AB51" i="10"/>
  <c r="V40" i="10"/>
  <c r="U60" i="10"/>
  <c r="AI47" i="10"/>
  <c r="AU48" i="10"/>
  <c r="R46" i="10"/>
  <c r="U56" i="10" s="1"/>
  <c r="AU152" i="10"/>
  <c r="AU159" i="10" s="1"/>
  <c r="D19" i="16" s="1"/>
  <c r="O50" i="10"/>
  <c r="O60" i="10" s="1"/>
  <c r="V60" i="10" s="1"/>
  <c r="AI25" i="10"/>
  <c r="AH58" i="10"/>
  <c r="AH46" i="10"/>
  <c r="Y51" i="10"/>
  <c r="AX51" i="10"/>
  <c r="BA47" i="10"/>
  <c r="BD57" i="10" s="1"/>
  <c r="F112" i="12"/>
  <c r="N167" i="4"/>
  <c r="F113" i="12"/>
  <c r="D167" i="4"/>
  <c r="H113" i="7"/>
  <c r="U57" i="10"/>
  <c r="K113" i="12"/>
  <c r="AB60" i="10"/>
  <c r="E31" i="11"/>
  <c r="T160" i="4"/>
  <c r="T165" i="4" s="1"/>
  <c r="L113" i="12" s="1"/>
  <c r="M59" i="12"/>
  <c r="T59" i="4"/>
  <c r="T64" i="4" s="1"/>
  <c r="T72" i="4" s="1"/>
  <c r="AI48" i="10"/>
  <c r="AB58" i="10"/>
  <c r="N15" i="16"/>
  <c r="B68" i="9" s="1"/>
  <c r="R81" i="12"/>
  <c r="C10" i="15"/>
  <c r="U59" i="4"/>
  <c r="U64" i="4" s="1"/>
  <c r="U72" i="4" s="1"/>
  <c r="U160" i="4"/>
  <c r="U165" i="4" s="1"/>
  <c r="N59" i="12"/>
  <c r="Q113" i="12"/>
  <c r="P27" i="1"/>
  <c r="C19" i="11" s="1"/>
  <c r="E47" i="11"/>
  <c r="S73" i="4"/>
  <c r="H110" i="7"/>
  <c r="H111" i="7" s="1"/>
  <c r="D73" i="4"/>
  <c r="G19" i="7"/>
  <c r="G81" i="7"/>
  <c r="O157" i="4"/>
  <c r="O165" i="4" s="1"/>
  <c r="G113" i="12" s="1"/>
  <c r="O55" i="4"/>
  <c r="O64" i="4" s="1"/>
  <c r="O72" i="4" s="1"/>
  <c r="H56" i="12"/>
  <c r="P56" i="5"/>
  <c r="D45" i="15" s="1"/>
  <c r="N28" i="10"/>
  <c r="N39" i="10" s="1"/>
  <c r="AH28" i="10"/>
  <c r="AH39" i="10" s="1"/>
  <c r="U28" i="10"/>
  <c r="U39" i="10" s="1"/>
  <c r="AE28" i="10"/>
  <c r="AE39" i="10" s="1"/>
  <c r="Y28" i="10"/>
  <c r="Y39" i="10" s="1"/>
  <c r="R28" i="10"/>
  <c r="R39" i="10" s="1"/>
  <c r="T28" i="10"/>
  <c r="T39" i="10" s="1"/>
  <c r="O28" i="10"/>
  <c r="O39" i="10" s="1"/>
  <c r="M28" i="10"/>
  <c r="M39" i="10" s="1"/>
  <c r="AF28" i="10"/>
  <c r="AF39" i="10" s="1"/>
  <c r="S28" i="10"/>
  <c r="S39" i="10" s="1"/>
  <c r="AC28" i="10"/>
  <c r="AC39" i="10" s="1"/>
  <c r="Q28" i="10"/>
  <c r="Q39" i="10" s="1"/>
  <c r="L28" i="10"/>
  <c r="L39" i="10" s="1"/>
  <c r="X28" i="10"/>
  <c r="X39" i="10" s="1"/>
  <c r="P28" i="10"/>
  <c r="P39" i="10" s="1"/>
  <c r="AD28" i="10"/>
  <c r="AD39" i="10" s="1"/>
  <c r="K28" i="10"/>
  <c r="K39" i="10" s="1"/>
  <c r="Z28" i="10"/>
  <c r="Z39" i="10" s="1"/>
  <c r="AB28" i="10"/>
  <c r="AB39" i="10" s="1"/>
  <c r="AG28" i="10"/>
  <c r="AG39" i="10" s="1"/>
  <c r="J28" i="10"/>
  <c r="AA28" i="10"/>
  <c r="AA39" i="10" s="1"/>
  <c r="W28" i="10"/>
  <c r="W39" i="10" s="1"/>
  <c r="AX43" i="10"/>
  <c r="A26" i="1"/>
  <c r="E30" i="11"/>
  <c r="I157" i="4"/>
  <c r="I165" i="4" s="1"/>
  <c r="M113" i="7" s="1"/>
  <c r="I55" i="4"/>
  <c r="I64" i="4" s="1"/>
  <c r="I72" i="4" s="1"/>
  <c r="N56" i="7"/>
  <c r="E26" i="11"/>
  <c r="R80" i="7"/>
  <c r="D56" i="9" s="1"/>
  <c r="E28" i="11"/>
  <c r="AS43" i="10"/>
  <c r="BE36" i="10"/>
  <c r="AU46" i="10"/>
  <c r="V47" i="10"/>
  <c r="O57" i="10"/>
  <c r="V57" i="10" s="1"/>
  <c r="B157" i="4"/>
  <c r="B165" i="4" s="1"/>
  <c r="B55" i="4"/>
  <c r="B64" i="4" s="1"/>
  <c r="B72" i="4" s="1"/>
  <c r="G56" i="7"/>
  <c r="P56" i="1"/>
  <c r="C45" i="11" s="1"/>
  <c r="E33" i="11"/>
  <c r="M113" i="12"/>
  <c r="AI30" i="10"/>
  <c r="AW43" i="10"/>
  <c r="AX46" i="10"/>
  <c r="V37" i="10"/>
  <c r="L157" i="4"/>
  <c r="Q56" i="7"/>
  <c r="L55" i="4"/>
  <c r="L64" i="4" s="1"/>
  <c r="L72" i="4" s="1"/>
  <c r="AW152" i="10"/>
  <c r="AW159" i="10" s="1"/>
  <c r="F19" i="16" s="1"/>
  <c r="BE146" i="10"/>
  <c r="G157" i="4"/>
  <c r="G165" i="4" s="1"/>
  <c r="K113" i="7" s="1"/>
  <c r="L56" i="7"/>
  <c r="G55" i="4"/>
  <c r="G64" i="4" s="1"/>
  <c r="G72" i="4" s="1"/>
  <c r="E43" i="11"/>
  <c r="E34" i="11"/>
  <c r="G59" i="12"/>
  <c r="P59" i="5"/>
  <c r="D48" i="15" s="1"/>
  <c r="N160" i="4"/>
  <c r="N165" i="4" s="1"/>
  <c r="N59" i="4"/>
  <c r="N64" i="4" s="1"/>
  <c r="N72" i="4" s="1"/>
  <c r="W167" i="4"/>
  <c r="AU43" i="10"/>
  <c r="C20" i="16"/>
  <c r="E72" i="4"/>
  <c r="E29" i="11"/>
  <c r="W157" i="4"/>
  <c r="W165" i="4" s="1"/>
  <c r="P56" i="12"/>
  <c r="W55" i="4"/>
  <c r="W64" i="4" s="1"/>
  <c r="W72" i="4" s="1"/>
  <c r="O110" i="12" s="1"/>
  <c r="I112" i="7"/>
  <c r="E167" i="4"/>
  <c r="O167" i="4"/>
  <c r="F113" i="7"/>
  <c r="AX52" i="10"/>
  <c r="BD43" i="10"/>
  <c r="C55" i="4"/>
  <c r="C64" i="4" s="1"/>
  <c r="C72" i="4" s="1"/>
  <c r="H56" i="7"/>
  <c r="C157" i="4"/>
  <c r="C165" i="4" s="1"/>
  <c r="G113" i="7" s="1"/>
  <c r="G115" i="7" s="1"/>
  <c r="N109" i="7"/>
  <c r="J73" i="4"/>
  <c r="E51" i="11"/>
  <c r="E50" i="11"/>
  <c r="N113" i="7"/>
  <c r="J167" i="4"/>
  <c r="Q112" i="12"/>
  <c r="Y167" i="4"/>
  <c r="BD52" i="10"/>
  <c r="AT43" i="10"/>
  <c r="AU50" i="10"/>
  <c r="BE40" i="10"/>
  <c r="AX57" i="10"/>
  <c r="BE47" i="10"/>
  <c r="R19" i="12"/>
  <c r="K59" i="4"/>
  <c r="K64" i="4" s="1"/>
  <c r="K72" i="4" s="1"/>
  <c r="O59" i="7"/>
  <c r="K160" i="4"/>
  <c r="K165" i="4" s="1"/>
  <c r="V41" i="10"/>
  <c r="BD48" i="10"/>
  <c r="BD58" i="10" s="1"/>
  <c r="BA46" i="10"/>
  <c r="AY43" i="10"/>
  <c r="AX50" i="10"/>
  <c r="L112" i="12"/>
  <c r="T167" i="4"/>
  <c r="E37" i="11"/>
  <c r="F160" i="4"/>
  <c r="F165" i="4" s="1"/>
  <c r="F59" i="4"/>
  <c r="F64" i="4" s="1"/>
  <c r="F72" i="4" s="1"/>
  <c r="J59" i="7"/>
  <c r="R59" i="7" s="1"/>
  <c r="P59" i="1"/>
  <c r="C48" i="11" s="1"/>
  <c r="E39" i="11"/>
  <c r="V160" i="4"/>
  <c r="V165" i="4" s="1"/>
  <c r="V167" i="4" s="1"/>
  <c r="V59" i="4"/>
  <c r="V64" i="4" s="1"/>
  <c r="V72" i="4" s="1"/>
  <c r="O59" i="12"/>
  <c r="P113" i="7"/>
  <c r="BE151" i="10"/>
  <c r="AT152" i="10"/>
  <c r="AU52" i="10"/>
  <c r="BE42" i="10"/>
  <c r="L51" i="10"/>
  <c r="H160" i="4"/>
  <c r="H165" i="4" s="1"/>
  <c r="L59" i="7"/>
  <c r="H59" i="4"/>
  <c r="H64" i="4" s="1"/>
  <c r="H72" i="4" s="1"/>
  <c r="X73" i="4"/>
  <c r="H72" i="2"/>
  <c r="I72" i="2" s="1"/>
  <c r="H78" i="2"/>
  <c r="I78" i="2" s="1"/>
  <c r="H75" i="2"/>
  <c r="I75" i="2" s="1"/>
  <c r="H70" i="2"/>
  <c r="I70" i="2" s="1"/>
  <c r="I69" i="2"/>
  <c r="H73" i="2"/>
  <c r="I73" i="2" s="1"/>
  <c r="H71" i="2"/>
  <c r="I71" i="2" s="1"/>
  <c r="H79" i="2"/>
  <c r="I79" i="2" s="1"/>
  <c r="H74" i="2"/>
  <c r="I74" i="2" s="1"/>
  <c r="H80" i="2"/>
  <c r="I80" i="2" s="1"/>
  <c r="H77" i="2"/>
  <c r="I77" i="2" s="1"/>
  <c r="H76" i="2"/>
  <c r="I76" i="2" s="1"/>
  <c r="M112" i="12"/>
  <c r="U167" i="4"/>
  <c r="BA52" i="10"/>
  <c r="BB43" i="10"/>
  <c r="BD46" i="10"/>
  <c r="E49" i="11"/>
  <c r="U123" i="10"/>
  <c r="P111" i="12"/>
  <c r="I112" i="12"/>
  <c r="Q167" i="4"/>
  <c r="E14" i="16"/>
  <c r="N14" i="16" s="1"/>
  <c r="V128" i="10"/>
  <c r="E36" i="11"/>
  <c r="E27" i="11"/>
  <c r="R19" i="7"/>
  <c r="C44" i="15"/>
  <c r="E44" i="11"/>
  <c r="K56" i="12"/>
  <c r="R55" i="4"/>
  <c r="R64" i="4" s="1"/>
  <c r="R72" i="4" s="1"/>
  <c r="R157" i="4"/>
  <c r="R165" i="4" s="1"/>
  <c r="J113" i="12" s="1"/>
  <c r="O113" i="12"/>
  <c r="AD31" i="10"/>
  <c r="AD42" i="10" s="1"/>
  <c r="N31" i="10"/>
  <c r="N42" i="10" s="1"/>
  <c r="X31" i="10"/>
  <c r="X42" i="10" s="1"/>
  <c r="AB31" i="10"/>
  <c r="AB42" i="10" s="1"/>
  <c r="P31" i="10"/>
  <c r="P42" i="10" s="1"/>
  <c r="Q31" i="10"/>
  <c r="Q42" i="10" s="1"/>
  <c r="AF31" i="10"/>
  <c r="AF42" i="10" s="1"/>
  <c r="AA31" i="10"/>
  <c r="AA42" i="10" s="1"/>
  <c r="J31" i="10"/>
  <c r="L31" i="10"/>
  <c r="L42" i="10" s="1"/>
  <c r="S31" i="10"/>
  <c r="S42" i="10" s="1"/>
  <c r="AG31" i="10"/>
  <c r="AG42" i="10" s="1"/>
  <c r="W31" i="10"/>
  <c r="W42" i="10" s="1"/>
  <c r="T31" i="10"/>
  <c r="T42" i="10" s="1"/>
  <c r="M31" i="10"/>
  <c r="M42" i="10" s="1"/>
  <c r="AH31" i="10"/>
  <c r="AH42" i="10" s="1"/>
  <c r="O31" i="10"/>
  <c r="O42" i="10" s="1"/>
  <c r="R31" i="10"/>
  <c r="R42" i="10" s="1"/>
  <c r="U31" i="10"/>
  <c r="U42" i="10" s="1"/>
  <c r="K31" i="10"/>
  <c r="K42" i="10" s="1"/>
  <c r="AE31" i="10"/>
  <c r="AE42" i="10" s="1"/>
  <c r="Y31" i="10"/>
  <c r="Y42" i="10" s="1"/>
  <c r="Z31" i="10"/>
  <c r="Z42" i="10" s="1"/>
  <c r="AC31" i="10"/>
  <c r="AC42" i="10" s="1"/>
  <c r="BD44" i="10"/>
  <c r="BE38" i="10"/>
  <c r="AX61" i="10"/>
  <c r="E24" i="11"/>
  <c r="E25" i="11"/>
  <c r="J72" i="4"/>
  <c r="N110" i="7" s="1"/>
  <c r="O59" i="4"/>
  <c r="H59" i="12"/>
  <c r="O160" i="4"/>
  <c r="J113" i="7"/>
  <c r="F167" i="4"/>
  <c r="F112" i="7"/>
  <c r="B167" i="4"/>
  <c r="BD123" i="10"/>
  <c r="AV43" i="10"/>
  <c r="O109" i="12"/>
  <c r="O111" i="12" s="1"/>
  <c r="W73" i="4"/>
  <c r="Y92" i="4" s="1"/>
  <c r="Y97" i="4" s="1"/>
  <c r="Q114" i="12" s="1"/>
  <c r="Q116" i="12" s="1"/>
  <c r="E23" i="11"/>
  <c r="F56" i="12"/>
  <c r="R56" i="12" s="1"/>
  <c r="M55" i="4"/>
  <c r="M64" i="4" s="1"/>
  <c r="M72" i="4" s="1"/>
  <c r="M157" i="4"/>
  <c r="M165" i="4" s="1"/>
  <c r="Q113" i="7" s="1"/>
  <c r="E35" i="11"/>
  <c r="L165" i="4"/>
  <c r="L167" i="4" s="1"/>
  <c r="H55" i="2"/>
  <c r="I55" i="2" s="1"/>
  <c r="H48" i="2"/>
  <c r="I48" i="2" s="1"/>
  <c r="H50" i="2"/>
  <c r="I50" i="2" s="1"/>
  <c r="H49" i="2"/>
  <c r="I49" i="2" s="1"/>
  <c r="H51" i="2"/>
  <c r="I51" i="2" s="1"/>
  <c r="H56" i="2"/>
  <c r="I56" i="2" s="1"/>
  <c r="H46" i="2"/>
  <c r="I46" i="2" s="1"/>
  <c r="H47" i="2"/>
  <c r="I47" i="2" s="1"/>
  <c r="H54" i="2"/>
  <c r="I54" i="2" s="1"/>
  <c r="I45" i="2"/>
  <c r="H52" i="2"/>
  <c r="I52" i="2" s="1"/>
  <c r="H53" i="2"/>
  <c r="I53" i="2" s="1"/>
  <c r="P55" i="4"/>
  <c r="P64" i="4" s="1"/>
  <c r="P72" i="4" s="1"/>
  <c r="P157" i="4"/>
  <c r="P165" i="4" s="1"/>
  <c r="I56" i="12"/>
  <c r="K112" i="7"/>
  <c r="G167" i="4"/>
  <c r="AI41" i="10"/>
  <c r="AI40" i="10"/>
  <c r="B19" i="16"/>
  <c r="E46" i="11"/>
  <c r="Q73" i="4"/>
  <c r="BE162" i="10" l="1"/>
  <c r="AH56" i="10"/>
  <c r="AI46" i="10"/>
  <c r="BE51" i="10"/>
  <c r="U58" i="10"/>
  <c r="BE61" i="10"/>
  <c r="AI51" i="10"/>
  <c r="L43" i="10"/>
  <c r="BE57" i="10"/>
  <c r="AH60" i="10"/>
  <c r="AI60" i="10" s="1"/>
  <c r="V46" i="10"/>
  <c r="AJ41" i="10"/>
  <c r="AI58" i="10"/>
  <c r="AB56" i="10"/>
  <c r="AI56" i="10" s="1"/>
  <c r="N20" i="16"/>
  <c r="O52" i="10"/>
  <c r="V58" i="10"/>
  <c r="BE49" i="10"/>
  <c r="AX59" i="10"/>
  <c r="BE59" i="10" s="1"/>
  <c r="AG43" i="10"/>
  <c r="Q43" i="10"/>
  <c r="AB61" i="10"/>
  <c r="AI61" i="10" s="1"/>
  <c r="BE48" i="10"/>
  <c r="BD54" i="10"/>
  <c r="V50" i="10"/>
  <c r="N110" i="12"/>
  <c r="N111" i="12" s="1"/>
  <c r="V73" i="4"/>
  <c r="X92" i="4" s="1"/>
  <c r="X97" i="4" s="1"/>
  <c r="P114" i="12" s="1"/>
  <c r="P115" i="12" s="1"/>
  <c r="O110" i="7"/>
  <c r="O111" i="7" s="1"/>
  <c r="K73" i="4"/>
  <c r="M110" i="12"/>
  <c r="M111" i="12" s="1"/>
  <c r="U73" i="4"/>
  <c r="L113" i="7"/>
  <c r="H167" i="4"/>
  <c r="L110" i="7"/>
  <c r="L111" i="7" s="1"/>
  <c r="H73" i="4"/>
  <c r="J110" i="12"/>
  <c r="J111" i="12" s="1"/>
  <c r="R73" i="4"/>
  <c r="BA53" i="10"/>
  <c r="BD56" i="10"/>
  <c r="AU53" i="10"/>
  <c r="BE46" i="10"/>
  <c r="AX56" i="10"/>
  <c r="AI39" i="10"/>
  <c r="Y49" i="10"/>
  <c r="W43" i="10"/>
  <c r="AH44" i="10"/>
  <c r="O43" i="10"/>
  <c r="G10" i="15"/>
  <c r="N113" i="12"/>
  <c r="Y52" i="10"/>
  <c r="AI42" i="10"/>
  <c r="Q115" i="12"/>
  <c r="M167" i="4"/>
  <c r="BE44" i="10"/>
  <c r="AA43" i="10"/>
  <c r="T43" i="10"/>
  <c r="F92" i="4"/>
  <c r="F97" i="4" s="1"/>
  <c r="J114" i="7" s="1"/>
  <c r="J115" i="7" s="1"/>
  <c r="P167" i="4"/>
  <c r="H113" i="12"/>
  <c r="AI28" i="10"/>
  <c r="J39" i="10"/>
  <c r="R43" i="10"/>
  <c r="W90" i="4"/>
  <c r="W87" i="4"/>
  <c r="U92" i="4"/>
  <c r="U97" i="4" s="1"/>
  <c r="M114" i="12" s="1"/>
  <c r="M115" i="12" s="1"/>
  <c r="W81" i="4"/>
  <c r="M43" i="10"/>
  <c r="O49" i="10"/>
  <c r="O53" i="10" s="1"/>
  <c r="H110" i="12"/>
  <c r="H111" i="12" s="1"/>
  <c r="P73" i="4"/>
  <c r="U52" i="10"/>
  <c r="O113" i="7"/>
  <c r="K167" i="4"/>
  <c r="F110" i="12"/>
  <c r="N73" i="4"/>
  <c r="AX53" i="10"/>
  <c r="Y43" i="10"/>
  <c r="BD53" i="10"/>
  <c r="AB43" i="10"/>
  <c r="AE43" i="10"/>
  <c r="U83" i="4"/>
  <c r="U80" i="4"/>
  <c r="U89" i="4"/>
  <c r="U86" i="4"/>
  <c r="S92" i="4"/>
  <c r="S97" i="4" s="1"/>
  <c r="K114" i="12" s="1"/>
  <c r="K116" i="12" s="1"/>
  <c r="M73" i="4"/>
  <c r="Q110" i="7"/>
  <c r="Q111" i="7" s="1"/>
  <c r="AI31" i="10"/>
  <c r="J42" i="10"/>
  <c r="R109" i="12"/>
  <c r="AB49" i="10"/>
  <c r="Z43" i="10"/>
  <c r="U43" i="10"/>
  <c r="L73" i="4"/>
  <c r="P110" i="7"/>
  <c r="P111" i="7" s="1"/>
  <c r="I3" i="2"/>
  <c r="AE52" i="10"/>
  <c r="BD62" i="10"/>
  <c r="E48" i="11"/>
  <c r="C48" i="15"/>
  <c r="R59" i="12"/>
  <c r="K43" i="10"/>
  <c r="AH43" i="10"/>
  <c r="AB52" i="10"/>
  <c r="AH52" i="10"/>
  <c r="N87" i="4"/>
  <c r="N84" i="4"/>
  <c r="N81" i="4"/>
  <c r="L92" i="4"/>
  <c r="L97" i="4" s="1"/>
  <c r="P114" i="7" s="1"/>
  <c r="P115" i="7" s="1"/>
  <c r="AD43" i="10"/>
  <c r="N43" i="10"/>
  <c r="C19" i="15"/>
  <c r="F17" i="11"/>
  <c r="R113" i="7"/>
  <c r="J110" i="7"/>
  <c r="J111" i="7" s="1"/>
  <c r="F73" i="4"/>
  <c r="N111" i="7"/>
  <c r="R109" i="7"/>
  <c r="I110" i="7"/>
  <c r="I111" i="7" s="1"/>
  <c r="E73" i="4"/>
  <c r="E45" i="11"/>
  <c r="C45" i="15"/>
  <c r="I73" i="4"/>
  <c r="M110" i="7"/>
  <c r="M111" i="7" s="1"/>
  <c r="R49" i="10"/>
  <c r="P43" i="10"/>
  <c r="I167" i="4"/>
  <c r="BE58" i="10"/>
  <c r="R52" i="10"/>
  <c r="U62" i="10" s="1"/>
  <c r="R56" i="7"/>
  <c r="X43" i="10"/>
  <c r="L110" i="12"/>
  <c r="L111" i="12" s="1"/>
  <c r="T73" i="4"/>
  <c r="V51" i="10"/>
  <c r="O61" i="10"/>
  <c r="V61" i="10" s="1"/>
  <c r="K110" i="7"/>
  <c r="K111" i="7" s="1"/>
  <c r="G73" i="4"/>
  <c r="F110" i="7"/>
  <c r="B73" i="4"/>
  <c r="C167" i="4"/>
  <c r="G110" i="7"/>
  <c r="G111" i="7" s="1"/>
  <c r="G116" i="7" s="1"/>
  <c r="C73" i="4"/>
  <c r="G110" i="12"/>
  <c r="G111" i="12" s="1"/>
  <c r="O73" i="4"/>
  <c r="BE52" i="10"/>
  <c r="AX62" i="10"/>
  <c r="V56" i="10"/>
  <c r="AE49" i="10"/>
  <c r="AC43" i="10"/>
  <c r="R113" i="12"/>
  <c r="R167" i="4"/>
  <c r="AT159" i="10"/>
  <c r="BD153" i="10"/>
  <c r="AX60" i="10"/>
  <c r="BE60" i="10" s="1"/>
  <c r="BE50" i="10"/>
  <c r="BE152" i="10"/>
  <c r="S43" i="10"/>
  <c r="U49" i="10"/>
  <c r="R81" i="7"/>
  <c r="R112" i="7"/>
  <c r="F115" i="7"/>
  <c r="AH49" i="10"/>
  <c r="AF43" i="10"/>
  <c r="R112" i="12"/>
  <c r="U53" i="10" l="1"/>
  <c r="AH62" i="10"/>
  <c r="P116" i="7"/>
  <c r="P116" i="12"/>
  <c r="AH53" i="10"/>
  <c r="BE62" i="10"/>
  <c r="AB53" i="10"/>
  <c r="M116" i="12"/>
  <c r="I89" i="4"/>
  <c r="G92" i="4"/>
  <c r="G97" i="4" s="1"/>
  <c r="K114" i="7" s="1"/>
  <c r="K115" i="7" s="1"/>
  <c r="I80" i="4"/>
  <c r="I86" i="4"/>
  <c r="I83" i="4"/>
  <c r="R80" i="4"/>
  <c r="P92" i="4"/>
  <c r="P97" i="4" s="1"/>
  <c r="H114" i="12" s="1"/>
  <c r="H116" i="12" s="1"/>
  <c r="R89" i="4"/>
  <c r="R83" i="4"/>
  <c r="R86" i="4"/>
  <c r="Y74" i="4"/>
  <c r="V39" i="10"/>
  <c r="L49" i="10"/>
  <c r="J43" i="10"/>
  <c r="U44" i="10"/>
  <c r="X86" i="4"/>
  <c r="X83" i="4"/>
  <c r="X89" i="4"/>
  <c r="V92" i="4"/>
  <c r="V97" i="4" s="1"/>
  <c r="N114" i="12" s="1"/>
  <c r="N115" i="12" s="1"/>
  <c r="X80" i="4"/>
  <c r="L52" i="10"/>
  <c r="V42" i="10"/>
  <c r="F111" i="12"/>
  <c r="R110" i="12"/>
  <c r="AB62" i="10"/>
  <c r="AI52" i="10"/>
  <c r="Q92" i="4"/>
  <c r="Q97" i="4" s="1"/>
  <c r="I114" i="12" s="1"/>
  <c r="S82" i="4"/>
  <c r="S88" i="4"/>
  <c r="S91" i="4"/>
  <c r="S85" i="4"/>
  <c r="J82" i="4"/>
  <c r="J85" i="4"/>
  <c r="J88" i="4"/>
  <c r="J91" i="4"/>
  <c r="H92" i="4"/>
  <c r="H97" i="4" s="1"/>
  <c r="L114" i="7" s="1"/>
  <c r="L116" i="7" s="1"/>
  <c r="AI44" i="10"/>
  <c r="J116" i="7"/>
  <c r="BD64" i="10"/>
  <c r="BE56" i="10"/>
  <c r="AX63" i="10"/>
  <c r="AJ42" i="10"/>
  <c r="L86" i="4"/>
  <c r="L80" i="4"/>
  <c r="J92" i="4"/>
  <c r="J97" i="4" s="1"/>
  <c r="N114" i="7" s="1"/>
  <c r="N115" i="7" s="1"/>
  <c r="L83" i="4"/>
  <c r="L89" i="4"/>
  <c r="AI49" i="10"/>
  <c r="AB59" i="10"/>
  <c r="Y53" i="10"/>
  <c r="AH54" i="10"/>
  <c r="G88" i="4"/>
  <c r="G91" i="4"/>
  <c r="G85" i="4"/>
  <c r="E92" i="4"/>
  <c r="E97" i="4" s="1"/>
  <c r="I114" i="7" s="1"/>
  <c r="I115" i="7" s="1"/>
  <c r="G82" i="4"/>
  <c r="O92" i="4"/>
  <c r="O97" i="4" s="1"/>
  <c r="G114" i="12" s="1"/>
  <c r="G115" i="12" s="1"/>
  <c r="Q90" i="4"/>
  <c r="Q87" i="4"/>
  <c r="Q84" i="4"/>
  <c r="Q81" i="4"/>
  <c r="BE54" i="10"/>
  <c r="T90" i="4"/>
  <c r="T81" i="4"/>
  <c r="T87" i="4"/>
  <c r="T84" i="4"/>
  <c r="R92" i="4"/>
  <c r="R97" i="4" s="1"/>
  <c r="J114" i="12" s="1"/>
  <c r="J115" i="12" s="1"/>
  <c r="H90" i="4"/>
  <c r="BD63" i="10"/>
  <c r="Y85" i="4"/>
  <c r="Y82" i="4"/>
  <c r="Y88" i="4"/>
  <c r="W92" i="4"/>
  <c r="W97" i="4" s="1"/>
  <c r="O114" i="12" s="1"/>
  <c r="Y91" i="4"/>
  <c r="H84" i="4"/>
  <c r="C19" i="16"/>
  <c r="N19" i="16" s="1"/>
  <c r="BE159" i="10"/>
  <c r="H87" i="4"/>
  <c r="O83" i="4"/>
  <c r="O86" i="4"/>
  <c r="O89" i="4"/>
  <c r="M92" i="4"/>
  <c r="M97" i="4" s="1"/>
  <c r="Q114" i="7" s="1"/>
  <c r="Q115" i="7" s="1"/>
  <c r="O80" i="4"/>
  <c r="L3" i="1"/>
  <c r="K5" i="2"/>
  <c r="J3" i="2"/>
  <c r="H81" i="4"/>
  <c r="T92" i="4"/>
  <c r="T97" i="4" s="1"/>
  <c r="L114" i="12" s="1"/>
  <c r="L115" i="12" s="1"/>
  <c r="V91" i="4"/>
  <c r="V88" i="4"/>
  <c r="V82" i="4"/>
  <c r="V85" i="4"/>
  <c r="F83" i="4"/>
  <c r="D88" i="4"/>
  <c r="F80" i="4"/>
  <c r="E90" i="4"/>
  <c r="R96" i="4"/>
  <c r="E84" i="4"/>
  <c r="E81" i="4"/>
  <c r="M74" i="4"/>
  <c r="B100" i="4"/>
  <c r="B103" i="4"/>
  <c r="C103" i="4" s="1"/>
  <c r="D82" i="4"/>
  <c r="D85" i="4"/>
  <c r="F86" i="4"/>
  <c r="E87" i="4"/>
  <c r="B116" i="7"/>
  <c r="F89" i="4"/>
  <c r="D91" i="4"/>
  <c r="D92" i="4"/>
  <c r="D97" i="4" s="1"/>
  <c r="H114" i="7" s="1"/>
  <c r="B102" i="4"/>
  <c r="U59" i="10"/>
  <c r="U63" i="10" s="1"/>
  <c r="R53" i="10"/>
  <c r="AH59" i="10"/>
  <c r="AH63" i="10" s="1"/>
  <c r="AE53" i="10"/>
  <c r="F111" i="7"/>
  <c r="R110" i="7"/>
  <c r="I92" i="4"/>
  <c r="I97" i="4" s="1"/>
  <c r="M114" i="7" s="1"/>
  <c r="M115" i="7" s="1"/>
  <c r="K87" i="4"/>
  <c r="K90" i="4"/>
  <c r="K84" i="4"/>
  <c r="K81" i="4"/>
  <c r="K92" i="4"/>
  <c r="K97" i="4" s="1"/>
  <c r="O114" i="7" s="1"/>
  <c r="O116" i="7" s="1"/>
  <c r="M88" i="4"/>
  <c r="M82" i="4"/>
  <c r="M91" i="4"/>
  <c r="M85" i="4"/>
  <c r="N90" i="4"/>
  <c r="N92" i="4"/>
  <c r="N97" i="4" s="1"/>
  <c r="F114" i="12" s="1"/>
  <c r="P88" i="4"/>
  <c r="P91" i="4"/>
  <c r="P85" i="4"/>
  <c r="P82" i="4"/>
  <c r="W84" i="4"/>
  <c r="K115" i="12"/>
  <c r="BE64" i="10" l="1"/>
  <c r="AI62" i="10"/>
  <c r="J116" i="12"/>
  <c r="L115" i="7"/>
  <c r="AI54" i="10"/>
  <c r="H115" i="12"/>
  <c r="N116" i="7"/>
  <c r="O115" i="7"/>
  <c r="K116" i="7"/>
  <c r="I116" i="7"/>
  <c r="M116" i="7"/>
  <c r="R114" i="12"/>
  <c r="F115" i="12"/>
  <c r="V49" i="10"/>
  <c r="O59" i="10"/>
  <c r="L53" i="10"/>
  <c r="U54" i="10"/>
  <c r="K6" i="2"/>
  <c r="K7" i="2" s="1"/>
  <c r="K8" i="2" s="1"/>
  <c r="K9" i="2" s="1"/>
  <c r="K10" i="2" s="1"/>
  <c r="K11" i="2" s="1"/>
  <c r="K12" i="2" s="1"/>
  <c r="K13" i="2" s="1"/>
  <c r="K14" i="2" s="1"/>
  <c r="K15" i="2" s="1"/>
  <c r="K16" i="2" s="1"/>
  <c r="K17" i="2" s="1"/>
  <c r="C100" i="4"/>
  <c r="O95" i="4"/>
  <c r="U94" i="4"/>
  <c r="C102" i="4"/>
  <c r="Q116" i="7"/>
  <c r="I116" i="12"/>
  <c r="I115" i="12"/>
  <c r="O21" i="14"/>
  <c r="P21" i="14"/>
  <c r="F116" i="7"/>
  <c r="M21" i="14"/>
  <c r="Q21" i="14"/>
  <c r="R111" i="7"/>
  <c r="N21" i="14"/>
  <c r="E114" i="12"/>
  <c r="R114" i="7"/>
  <c r="D71" i="9" s="1"/>
  <c r="H116" i="7"/>
  <c r="H115" i="7"/>
  <c r="V44" i="10"/>
  <c r="N116" i="12"/>
  <c r="G116" i="12"/>
  <c r="AI59" i="10"/>
  <c r="AB63" i="10"/>
  <c r="AH64" i="10"/>
  <c r="S22" i="14"/>
  <c r="U22" i="14"/>
  <c r="X22" i="14"/>
  <c r="P22" i="14"/>
  <c r="T22" i="14"/>
  <c r="V22" i="14"/>
  <c r="W22" i="14"/>
  <c r="Y22" i="14"/>
  <c r="R22" i="14"/>
  <c r="O22" i="14"/>
  <c r="Q22" i="14"/>
  <c r="F116" i="12"/>
  <c r="R111" i="12"/>
  <c r="N22" i="14"/>
  <c r="O62" i="10"/>
  <c r="V62" i="10" s="1"/>
  <c r="V52" i="10"/>
  <c r="O115" i="12"/>
  <c r="O116" i="12"/>
  <c r="K93" i="4"/>
  <c r="H93" i="4"/>
  <c r="C93" i="4"/>
  <c r="B93" i="4"/>
  <c r="K3" i="2"/>
  <c r="N93" i="4"/>
  <c r="X93" i="4"/>
  <c r="D93" i="4"/>
  <c r="S93" i="4"/>
  <c r="M93" i="4"/>
  <c r="T93" i="4"/>
  <c r="U93" i="4"/>
  <c r="F93" i="4"/>
  <c r="O93" i="4"/>
  <c r="V93" i="4"/>
  <c r="R93" i="4"/>
  <c r="E93" i="4"/>
  <c r="G93" i="4"/>
  <c r="L93" i="4"/>
  <c r="Y93" i="4"/>
  <c r="P93" i="4"/>
  <c r="Q93" i="4"/>
  <c r="J93" i="4"/>
  <c r="I93" i="4"/>
  <c r="W93" i="4"/>
  <c r="L116" i="12"/>
  <c r="AI64" i="10" l="1"/>
  <c r="K18" i="2"/>
  <c r="K19" i="2" s="1"/>
  <c r="K20" i="2" s="1"/>
  <c r="K21" i="2" s="1"/>
  <c r="K22" i="2" s="1"/>
  <c r="K23" i="2" s="1"/>
  <c r="K24" i="2" s="1"/>
  <c r="K25" i="2" s="1"/>
  <c r="K26" i="2" s="1"/>
  <c r="K27" i="2" s="1"/>
  <c r="K28" i="2" s="1"/>
  <c r="R116" i="12"/>
  <c r="B101" i="4"/>
  <c r="C101" i="4" s="1"/>
  <c r="D4" i="1" a="1"/>
  <c r="V59" i="10"/>
  <c r="V64" i="10" s="1"/>
  <c r="O63" i="10"/>
  <c r="U64" i="10"/>
  <c r="V54" i="10"/>
  <c r="F117" i="7"/>
  <c r="K117" i="7"/>
  <c r="J117" i="7"/>
  <c r="O117" i="7"/>
  <c r="R116" i="7"/>
  <c r="P117" i="7"/>
  <c r="Q117" i="7"/>
  <c r="E117" i="12" s="1"/>
  <c r="F117" i="12" s="1"/>
  <c r="G117" i="12" s="1"/>
  <c r="H117" i="12" s="1"/>
  <c r="I117" i="12" s="1"/>
  <c r="J117" i="12" s="1"/>
  <c r="K117" i="12" s="1"/>
  <c r="L117" i="12" s="1"/>
  <c r="M117" i="12" s="1"/>
  <c r="N117" i="12" s="1"/>
  <c r="O117" i="12" s="1"/>
  <c r="P117" i="12" s="1"/>
  <c r="Q117" i="12" s="1"/>
  <c r="I117" i="7"/>
  <c r="L117" i="7"/>
  <c r="H117" i="7"/>
  <c r="G117" i="7"/>
  <c r="N117" i="7"/>
  <c r="M117" i="7"/>
  <c r="G4" i="1" l="1"/>
  <c r="E4" i="1"/>
  <c r="M4" i="1"/>
  <c r="O4" i="1"/>
  <c r="F4" i="1"/>
  <c r="D4" i="1"/>
  <c r="N4" i="1"/>
  <c r="K4" i="1"/>
  <c r="I4" i="1"/>
  <c r="L4" i="1"/>
  <c r="J4" i="1"/>
  <c r="H4" i="1"/>
  <c r="D4" i="5" a="1"/>
  <c r="Q88" i="7" l="1"/>
  <c r="O12" i="5"/>
  <c r="O17" i="5" s="1"/>
  <c r="O72" i="1"/>
  <c r="Q79" i="7"/>
  <c r="Q108" i="7" s="1"/>
  <c r="Q4" i="7"/>
  <c r="U14" i="10" s="1"/>
  <c r="Q52" i="7"/>
  <c r="Q64" i="7" s="1"/>
  <c r="Q83" i="7" s="1"/>
  <c r="Q32" i="7"/>
  <c r="Q50" i="7" s="1"/>
  <c r="M79" i="4"/>
  <c r="O52" i="1"/>
  <c r="O64" i="1" s="1"/>
  <c r="M3" i="4"/>
  <c r="Q122" i="7"/>
  <c r="Q96" i="7"/>
  <c r="O68" i="1"/>
  <c r="M183" i="4"/>
  <c r="Q68" i="7"/>
  <c r="O32" i="1"/>
  <c r="O50" i="1" s="1"/>
  <c r="G122" i="7"/>
  <c r="G96" i="7"/>
  <c r="C183" i="4"/>
  <c r="G88" i="7"/>
  <c r="E32" i="1"/>
  <c r="E50" i="1" s="1"/>
  <c r="G68" i="7"/>
  <c r="G4" i="7"/>
  <c r="K14" i="10" s="1"/>
  <c r="E12" i="5"/>
  <c r="E17" i="5" s="1"/>
  <c r="G79" i="7"/>
  <c r="G108" i="7" s="1"/>
  <c r="E68" i="1"/>
  <c r="E72" i="1"/>
  <c r="E52" i="1"/>
  <c r="E64" i="1" s="1"/>
  <c r="C3" i="4"/>
  <c r="G52" i="7"/>
  <c r="G64" i="7" s="1"/>
  <c r="G83" i="7" s="1"/>
  <c r="G32" i="7"/>
  <c r="G50" i="7" s="1"/>
  <c r="C79" i="4"/>
  <c r="I96" i="7"/>
  <c r="E183" i="4"/>
  <c r="G52" i="1"/>
  <c r="G64" i="1" s="1"/>
  <c r="I79" i="7"/>
  <c r="I108" i="7" s="1"/>
  <c r="I88" i="7"/>
  <c r="G12" i="5"/>
  <c r="G17" i="5" s="1"/>
  <c r="I68" i="7"/>
  <c r="I4" i="7"/>
  <c r="M14" i="10" s="1"/>
  <c r="I32" i="7"/>
  <c r="I50" i="7" s="1"/>
  <c r="G68" i="1"/>
  <c r="E3" i="4"/>
  <c r="G72" i="1"/>
  <c r="E79" i="4"/>
  <c r="I122" i="7"/>
  <c r="G32" i="1"/>
  <c r="G50" i="1" s="1"/>
  <c r="I52" i="7"/>
  <c r="I64" i="7" s="1"/>
  <c r="I83" i="7" s="1"/>
  <c r="H88" i="7"/>
  <c r="H79" i="7"/>
  <c r="H108" i="7" s="1"/>
  <c r="F12" i="5"/>
  <c r="F17" i="5" s="1"/>
  <c r="H68" i="7"/>
  <c r="D3" i="4"/>
  <c r="F32" i="1"/>
  <c r="F50" i="1" s="1"/>
  <c r="H52" i="7"/>
  <c r="H64" i="7" s="1"/>
  <c r="H83" i="7" s="1"/>
  <c r="D79" i="4"/>
  <c r="F68" i="1"/>
  <c r="H32" i="7"/>
  <c r="H50" i="7" s="1"/>
  <c r="F52" i="1"/>
  <c r="F64" i="1" s="1"/>
  <c r="D183" i="4"/>
  <c r="H96" i="7"/>
  <c r="H4" i="7"/>
  <c r="L14" i="10" s="1"/>
  <c r="F72" i="1"/>
  <c r="H122" i="7"/>
  <c r="M52" i="1"/>
  <c r="M64" i="1" s="1"/>
  <c r="M12" i="5"/>
  <c r="M17" i="5" s="1"/>
  <c r="O68" i="7"/>
  <c r="O96" i="7"/>
  <c r="O122" i="7"/>
  <c r="O88" i="7"/>
  <c r="O79" i="7"/>
  <c r="O108" i="7" s="1"/>
  <c r="M32" i="1"/>
  <c r="M50" i="1" s="1"/>
  <c r="O32" i="7"/>
  <c r="O50" i="7" s="1"/>
  <c r="M68" i="1"/>
  <c r="O4" i="7"/>
  <c r="S14" i="10" s="1"/>
  <c r="K3" i="4"/>
  <c r="M72" i="1"/>
  <c r="K79" i="4"/>
  <c r="K183" i="4"/>
  <c r="O52" i="7"/>
  <c r="O64" i="7" s="1"/>
  <c r="O83" i="7" s="1"/>
  <c r="L96" i="7"/>
  <c r="L122" i="7"/>
  <c r="L79" i="7"/>
  <c r="L108" i="7" s="1"/>
  <c r="J68" i="1"/>
  <c r="L88" i="7"/>
  <c r="H3" i="4"/>
  <c r="L4" i="7"/>
  <c r="P14" i="10" s="1"/>
  <c r="H183" i="4"/>
  <c r="J32" i="1"/>
  <c r="J50" i="1" s="1"/>
  <c r="J72" i="1"/>
  <c r="J12" i="5"/>
  <c r="J17" i="5" s="1"/>
  <c r="L52" i="7"/>
  <c r="L64" i="7" s="1"/>
  <c r="L83" i="7" s="1"/>
  <c r="L32" i="7"/>
  <c r="L50" i="7" s="1"/>
  <c r="L68" i="7"/>
  <c r="J52" i="1"/>
  <c r="J64" i="1" s="1"/>
  <c r="H79" i="4"/>
  <c r="G4" i="5"/>
  <c r="D4" i="5"/>
  <c r="L4" i="5"/>
  <c r="O4" i="5"/>
  <c r="E4" i="5"/>
  <c r="N4" i="5"/>
  <c r="J4" i="5"/>
  <c r="K4" i="5"/>
  <c r="F4" i="5"/>
  <c r="I4" i="5"/>
  <c r="M4" i="5"/>
  <c r="H4" i="5"/>
  <c r="J122" i="7"/>
  <c r="J79" i="7"/>
  <c r="J108" i="7" s="1"/>
  <c r="J96" i="7"/>
  <c r="J68" i="7"/>
  <c r="J88" i="7"/>
  <c r="J52" i="7"/>
  <c r="J64" i="7" s="1"/>
  <c r="J83" i="7" s="1"/>
  <c r="H12" i="5"/>
  <c r="H17" i="5" s="1"/>
  <c r="J32" i="7"/>
  <c r="J50" i="7" s="1"/>
  <c r="H52" i="1"/>
  <c r="H64" i="1" s="1"/>
  <c r="H32" i="1"/>
  <c r="H50" i="1" s="1"/>
  <c r="H72" i="1"/>
  <c r="F79" i="4"/>
  <c r="H68" i="1"/>
  <c r="F3" i="4"/>
  <c r="F183" i="4"/>
  <c r="J4" i="7"/>
  <c r="N14" i="10" s="1"/>
  <c r="N79" i="7"/>
  <c r="N108" i="7" s="1"/>
  <c r="L52" i="1"/>
  <c r="L64" i="1" s="1"/>
  <c r="N68" i="7"/>
  <c r="L12" i="5"/>
  <c r="L17" i="5" s="1"/>
  <c r="L72" i="1"/>
  <c r="L32" i="1"/>
  <c r="L50" i="1" s="1"/>
  <c r="J79" i="4"/>
  <c r="J3" i="4"/>
  <c r="N52" i="7"/>
  <c r="N64" i="7" s="1"/>
  <c r="N83" i="7" s="1"/>
  <c r="N4" i="7"/>
  <c r="R14" i="10" s="1"/>
  <c r="N96" i="7"/>
  <c r="J183" i="4"/>
  <c r="N88" i="7"/>
  <c r="N32" i="7"/>
  <c r="N50" i="7" s="1"/>
  <c r="L68" i="1"/>
  <c r="N122" i="7"/>
  <c r="K52" i="7"/>
  <c r="K64" i="7" s="1"/>
  <c r="K83" i="7" s="1"/>
  <c r="K122" i="7"/>
  <c r="K88" i="7"/>
  <c r="K96" i="7"/>
  <c r="K79" i="7"/>
  <c r="K108" i="7" s="1"/>
  <c r="K68" i="7"/>
  <c r="I32" i="1"/>
  <c r="I50" i="1" s="1"/>
  <c r="I68" i="1"/>
  <c r="I52" i="1"/>
  <c r="I64" i="1" s="1"/>
  <c r="G183" i="4"/>
  <c r="K4" i="7"/>
  <c r="O14" i="10" s="1"/>
  <c r="G3" i="4"/>
  <c r="K32" i="7"/>
  <c r="K50" i="7" s="1"/>
  <c r="G79" i="4"/>
  <c r="I12" i="5"/>
  <c r="I17" i="5" s="1"/>
  <c r="I72" i="1"/>
  <c r="I3" i="4"/>
  <c r="K68" i="1"/>
  <c r="K72" i="1"/>
  <c r="I183" i="4"/>
  <c r="K32" i="1"/>
  <c r="K50" i="1" s="1"/>
  <c r="M88" i="7"/>
  <c r="I79" i="4"/>
  <c r="M79" i="7"/>
  <c r="M108" i="7" s="1"/>
  <c r="M32" i="7"/>
  <c r="M50" i="7" s="1"/>
  <c r="M4" i="7"/>
  <c r="Q14" i="10" s="1"/>
  <c r="M68" i="7"/>
  <c r="M96" i="7"/>
  <c r="K52" i="1"/>
  <c r="K64" i="1" s="1"/>
  <c r="K12" i="5"/>
  <c r="K17" i="5" s="1"/>
  <c r="M122" i="7"/>
  <c r="M52" i="7"/>
  <c r="M64" i="7" s="1"/>
  <c r="M83" i="7" s="1"/>
  <c r="N12" i="5"/>
  <c r="N17" i="5" s="1"/>
  <c r="P88" i="7"/>
  <c r="N52" i="1"/>
  <c r="N64" i="1" s="1"/>
  <c r="N68" i="1"/>
  <c r="P32" i="7"/>
  <c r="P50" i="7" s="1"/>
  <c r="P52" i="7"/>
  <c r="P64" i="7" s="1"/>
  <c r="P83" i="7" s="1"/>
  <c r="L79" i="4"/>
  <c r="L3" i="4"/>
  <c r="P68" i="7"/>
  <c r="P96" i="7"/>
  <c r="P122" i="7"/>
  <c r="P4" i="7"/>
  <c r="T14" i="10" s="1"/>
  <c r="P79" i="7"/>
  <c r="P108" i="7" s="1"/>
  <c r="N32" i="1"/>
  <c r="N50" i="1" s="1"/>
  <c r="N72" i="1"/>
  <c r="L183" i="4"/>
  <c r="F122" i="7"/>
  <c r="A1" i="1"/>
  <c r="B3" i="4"/>
  <c r="A1" i="7"/>
  <c r="D68" i="1"/>
  <c r="F32" i="7"/>
  <c r="F50" i="7" s="1"/>
  <c r="B183" i="4"/>
  <c r="B13" i="16" a="1"/>
  <c r="F88" i="7"/>
  <c r="F68" i="7"/>
  <c r="F79" i="7"/>
  <c r="F108" i="7" s="1"/>
  <c r="D72" i="1"/>
  <c r="F52" i="7"/>
  <c r="F64" i="7" s="1"/>
  <c r="D52" i="1"/>
  <c r="D64" i="1" s="1"/>
  <c r="F4" i="7"/>
  <c r="J14" i="10" s="1"/>
  <c r="B79" i="4"/>
  <c r="D32" i="1"/>
  <c r="D50" i="1" s="1"/>
  <c r="B15" i="17" a="1"/>
  <c r="D12" i="5"/>
  <c r="D17" i="5" s="1"/>
  <c r="B1" i="11"/>
  <c r="F96" i="7"/>
  <c r="N66" i="1" l="1"/>
  <c r="N70" i="1" s="1"/>
  <c r="N75" i="1" s="1"/>
  <c r="J66" i="1"/>
  <c r="J70" i="1" s="1"/>
  <c r="J75" i="1" s="1"/>
  <c r="M66" i="1"/>
  <c r="M70" i="1" s="1"/>
  <c r="M75" i="1" s="1"/>
  <c r="O66" i="1"/>
  <c r="O70" i="1" s="1"/>
  <c r="O75" i="1" s="1"/>
  <c r="E66" i="1"/>
  <c r="E70" i="1" s="1"/>
  <c r="E75" i="1" s="1"/>
  <c r="L66" i="1"/>
  <c r="L70" i="1" s="1"/>
  <c r="L75" i="1" s="1"/>
  <c r="F66" i="1"/>
  <c r="F70" i="1" s="1"/>
  <c r="F75" i="1" s="1"/>
  <c r="P17" i="5"/>
  <c r="D26" i="5"/>
  <c r="D27" i="5"/>
  <c r="G66" i="1"/>
  <c r="G70" i="1" s="1"/>
  <c r="G75" i="1" s="1"/>
  <c r="G82" i="7"/>
  <c r="G84" i="7" s="1"/>
  <c r="G66" i="7"/>
  <c r="G70" i="7" s="1"/>
  <c r="G74" i="7" s="1"/>
  <c r="E32" i="5"/>
  <c r="E50" i="5" s="1"/>
  <c r="G52" i="12"/>
  <c r="G64" i="12" s="1"/>
  <c r="G83" i="12" s="1"/>
  <c r="O183" i="4"/>
  <c r="G79" i="12"/>
  <c r="O3" i="4"/>
  <c r="O79" i="4"/>
  <c r="E52" i="5"/>
  <c r="E64" i="5" s="1"/>
  <c r="G96" i="12"/>
  <c r="G108" i="12" s="1"/>
  <c r="E68" i="5"/>
  <c r="G88" i="12"/>
  <c r="G32" i="12"/>
  <c r="G50" i="12" s="1"/>
  <c r="G122" i="12"/>
  <c r="G68" i="12"/>
  <c r="G101" i="12"/>
  <c r="G105" i="12" s="1"/>
  <c r="G4" i="12"/>
  <c r="AT14" i="10" s="1"/>
  <c r="I66" i="1"/>
  <c r="I70" i="1" s="1"/>
  <c r="I75" i="1" s="1"/>
  <c r="F82" i="7"/>
  <c r="R50" i="7"/>
  <c r="F66" i="7"/>
  <c r="L26" i="5"/>
  <c r="L27" i="5"/>
  <c r="K15" i="17"/>
  <c r="K27" i="17" s="1"/>
  <c r="G15" i="17"/>
  <c r="G27" i="17" s="1"/>
  <c r="C15" i="17"/>
  <c r="C27" i="17" s="1"/>
  <c r="I15" i="17"/>
  <c r="I27" i="17" s="1"/>
  <c r="L15" i="17"/>
  <c r="L27" i="17" s="1"/>
  <c r="J15" i="17"/>
  <c r="J27" i="17" s="1"/>
  <c r="M15" i="17"/>
  <c r="M27" i="17" s="1"/>
  <c r="D15" i="17"/>
  <c r="D27" i="17" s="1"/>
  <c r="E15" i="17"/>
  <c r="E27" i="17" s="1"/>
  <c r="H15" i="17"/>
  <c r="H27" i="17" s="1"/>
  <c r="F15" i="17"/>
  <c r="F27" i="17" s="1"/>
  <c r="B15" i="17"/>
  <c r="L21" i="10"/>
  <c r="L19" i="10"/>
  <c r="L22" i="10"/>
  <c r="L20" i="10"/>
  <c r="L16" i="10"/>
  <c r="L17" i="10"/>
  <c r="L18" i="10"/>
  <c r="L68" i="5"/>
  <c r="N79" i="12"/>
  <c r="N52" i="12"/>
  <c r="N64" i="12" s="1"/>
  <c r="N83" i="12" s="1"/>
  <c r="N96" i="12"/>
  <c r="N108" i="12" s="1"/>
  <c r="V3" i="4"/>
  <c r="V79" i="4"/>
  <c r="N88" i="12"/>
  <c r="N68" i="12"/>
  <c r="L32" i="5"/>
  <c r="L50" i="5" s="1"/>
  <c r="V183" i="4"/>
  <c r="N122" i="12"/>
  <c r="N101" i="12"/>
  <c r="N105" i="12" s="1"/>
  <c r="N32" i="12"/>
  <c r="N50" i="12" s="1"/>
  <c r="L52" i="5"/>
  <c r="L64" i="5" s="1"/>
  <c r="N4" i="12"/>
  <c r="BA14" i="10" s="1"/>
  <c r="L82" i="7"/>
  <c r="L84" i="7" s="1"/>
  <c r="L66" i="7"/>
  <c r="L70" i="7" s="1"/>
  <c r="L74" i="7" s="1"/>
  <c r="J19" i="10"/>
  <c r="J22" i="10"/>
  <c r="J17" i="10"/>
  <c r="J16" i="10"/>
  <c r="J20" i="10"/>
  <c r="J21" i="10"/>
  <c r="J18" i="10"/>
  <c r="I27" i="5"/>
  <c r="I26" i="5"/>
  <c r="W183" i="4"/>
  <c r="M32" i="5"/>
  <c r="M50" i="5" s="1"/>
  <c r="M52" i="5"/>
  <c r="M64" i="5" s="1"/>
  <c r="O68" i="12"/>
  <c r="O96" i="12"/>
  <c r="O108" i="12" s="1"/>
  <c r="M68" i="5"/>
  <c r="O88" i="12"/>
  <c r="O4" i="12"/>
  <c r="BB14" i="10" s="1"/>
  <c r="O32" i="12"/>
  <c r="O50" i="12" s="1"/>
  <c r="W3" i="4"/>
  <c r="O79" i="12"/>
  <c r="W79" i="4"/>
  <c r="O52" i="12"/>
  <c r="O64" i="12" s="1"/>
  <c r="O83" i="12" s="1"/>
  <c r="O122" i="12"/>
  <c r="O101" i="12"/>
  <c r="O105" i="12" s="1"/>
  <c r="J26" i="5"/>
  <c r="J27" i="5"/>
  <c r="S21" i="10"/>
  <c r="S19" i="10"/>
  <c r="S22" i="10"/>
  <c r="S20" i="10"/>
  <c r="S16" i="10"/>
  <c r="S17" i="10"/>
  <c r="S18" i="10"/>
  <c r="P64" i="1"/>
  <c r="K27" i="5"/>
  <c r="K26" i="5"/>
  <c r="N82" i="7"/>
  <c r="N84" i="7" s="1"/>
  <c r="N66" i="7"/>
  <c r="N70" i="7" s="1"/>
  <c r="N74" i="7" s="1"/>
  <c r="K68" i="12"/>
  <c r="S79" i="4"/>
  <c r="S3" i="4"/>
  <c r="K52" i="12"/>
  <c r="K64" i="12" s="1"/>
  <c r="K83" i="12" s="1"/>
  <c r="I52" i="5"/>
  <c r="I64" i="5" s="1"/>
  <c r="K32" i="12"/>
  <c r="K50" i="12" s="1"/>
  <c r="K96" i="12"/>
  <c r="K108" i="12" s="1"/>
  <c r="I68" i="5"/>
  <c r="K4" i="12"/>
  <c r="AX14" i="10" s="1"/>
  <c r="K88" i="12"/>
  <c r="S183" i="4"/>
  <c r="K122" i="12"/>
  <c r="K79" i="12"/>
  <c r="K101" i="12"/>
  <c r="K105" i="12" s="1"/>
  <c r="I32" i="5"/>
  <c r="I50" i="5" s="1"/>
  <c r="H82" i="7"/>
  <c r="H84" i="7" s="1"/>
  <c r="H66" i="7"/>
  <c r="H70" i="7" s="1"/>
  <c r="H74" i="7" s="1"/>
  <c r="F13" i="16"/>
  <c r="B13" i="16"/>
  <c r="H13" i="16"/>
  <c r="C13" i="16"/>
  <c r="G13" i="16"/>
  <c r="K13" i="16"/>
  <c r="I13" i="16"/>
  <c r="L13" i="16"/>
  <c r="J13" i="16"/>
  <c r="D13" i="16"/>
  <c r="M13" i="16"/>
  <c r="E13" i="16"/>
  <c r="H26" i="5"/>
  <c r="H27" i="5"/>
  <c r="P50" i="1"/>
  <c r="D66" i="1"/>
  <c r="N27" i="5"/>
  <c r="N26" i="5"/>
  <c r="N20" i="10"/>
  <c r="N21" i="10"/>
  <c r="N19" i="10"/>
  <c r="N22" i="10"/>
  <c r="N16" i="10"/>
  <c r="N17" i="10"/>
  <c r="N18" i="10"/>
  <c r="J88" i="12"/>
  <c r="H68" i="5"/>
  <c r="J32" i="12"/>
  <c r="J50" i="12" s="1"/>
  <c r="J52" i="12"/>
  <c r="J64" i="12" s="1"/>
  <c r="J83" i="12" s="1"/>
  <c r="R183" i="4"/>
  <c r="J122" i="12"/>
  <c r="J4" i="12"/>
  <c r="AW14" i="10" s="1"/>
  <c r="J101" i="12"/>
  <c r="J105" i="12" s="1"/>
  <c r="J79" i="12"/>
  <c r="R79" i="4"/>
  <c r="J68" i="12"/>
  <c r="H52" i="5"/>
  <c r="H64" i="5" s="1"/>
  <c r="H32" i="5"/>
  <c r="H50" i="5" s="1"/>
  <c r="J96" i="12"/>
  <c r="J108" i="12" s="1"/>
  <c r="R3" i="4"/>
  <c r="F83" i="7"/>
  <c r="R83" i="7" s="1"/>
  <c r="R64" i="7"/>
  <c r="K82" i="7"/>
  <c r="K84" i="7" s="1"/>
  <c r="K66" i="7"/>
  <c r="K70" i="7" s="1"/>
  <c r="K74" i="7" s="1"/>
  <c r="P183" i="4"/>
  <c r="H88" i="12"/>
  <c r="H68" i="12"/>
  <c r="H101" i="12"/>
  <c r="H105" i="12" s="1"/>
  <c r="F32" i="5"/>
  <c r="F50" i="5" s="1"/>
  <c r="P79" i="4"/>
  <c r="F52" i="5"/>
  <c r="F64" i="5" s="1"/>
  <c r="H52" i="12"/>
  <c r="H64" i="12" s="1"/>
  <c r="H83" i="12" s="1"/>
  <c r="H122" i="12"/>
  <c r="P3" i="4"/>
  <c r="F68" i="5"/>
  <c r="H32" i="12"/>
  <c r="H50" i="12" s="1"/>
  <c r="H96" i="12"/>
  <c r="H108" i="12" s="1"/>
  <c r="H4" i="12"/>
  <c r="AU14" i="10" s="1"/>
  <c r="H79" i="12"/>
  <c r="O82" i="7"/>
  <c r="O84" i="7" s="1"/>
  <c r="O66" i="7"/>
  <c r="O70" i="7" s="1"/>
  <c r="O74" i="7" s="1"/>
  <c r="I82" i="7"/>
  <c r="I84" i="7" s="1"/>
  <c r="I66" i="7"/>
  <c r="I70" i="7" s="1"/>
  <c r="I74" i="7" s="1"/>
  <c r="T19" i="10"/>
  <c r="T22" i="10"/>
  <c r="T20" i="10"/>
  <c r="T17" i="10"/>
  <c r="T16" i="10"/>
  <c r="T21" i="10"/>
  <c r="T18" i="10"/>
  <c r="M79" i="12"/>
  <c r="M52" i="12"/>
  <c r="M64" i="12" s="1"/>
  <c r="M83" i="12" s="1"/>
  <c r="K52" i="5"/>
  <c r="K64" i="5" s="1"/>
  <c r="M122" i="12"/>
  <c r="U183" i="4"/>
  <c r="M101" i="12"/>
  <c r="M105" i="12" s="1"/>
  <c r="M4" i="12"/>
  <c r="AZ14" i="10" s="1"/>
  <c r="U79" i="4"/>
  <c r="M68" i="12"/>
  <c r="U3" i="4"/>
  <c r="M32" i="12"/>
  <c r="M50" i="12" s="1"/>
  <c r="K68" i="5"/>
  <c r="M96" i="12"/>
  <c r="M108" i="12" s="1"/>
  <c r="K32" i="5"/>
  <c r="K50" i="5" s="1"/>
  <c r="M88" i="12"/>
  <c r="E26" i="5"/>
  <c r="E27" i="5"/>
  <c r="M22" i="10"/>
  <c r="M17" i="10"/>
  <c r="M16" i="10"/>
  <c r="M20" i="10"/>
  <c r="M21" i="10"/>
  <c r="M19" i="10"/>
  <c r="M18" i="10"/>
  <c r="O19" i="10"/>
  <c r="O16" i="10"/>
  <c r="O17" i="10"/>
  <c r="O22" i="10"/>
  <c r="O20" i="10"/>
  <c r="O21" i="10"/>
  <c r="O18" i="10"/>
  <c r="T3" i="4"/>
  <c r="J68" i="5"/>
  <c r="L52" i="12"/>
  <c r="L64" i="12" s="1"/>
  <c r="L83" i="12" s="1"/>
  <c r="J32" i="5"/>
  <c r="J50" i="5" s="1"/>
  <c r="L4" i="12"/>
  <c r="AY14" i="10" s="1"/>
  <c r="L122" i="12"/>
  <c r="T183" i="4"/>
  <c r="L68" i="12"/>
  <c r="L101" i="12"/>
  <c r="L105" i="12" s="1"/>
  <c r="L96" i="12"/>
  <c r="L108" i="12" s="1"/>
  <c r="J52" i="5"/>
  <c r="J64" i="5" s="1"/>
  <c r="L79" i="12"/>
  <c r="L88" i="12"/>
  <c r="L32" i="12"/>
  <c r="L50" i="12" s="1"/>
  <c r="T79" i="4"/>
  <c r="P19" i="10"/>
  <c r="P22" i="10"/>
  <c r="P20" i="10"/>
  <c r="P21" i="10"/>
  <c r="P16" i="10"/>
  <c r="P17" i="10"/>
  <c r="P18" i="10"/>
  <c r="K21" i="10"/>
  <c r="K19" i="10"/>
  <c r="K22" i="10"/>
  <c r="K20" i="10"/>
  <c r="K16" i="10"/>
  <c r="K17" i="10"/>
  <c r="K18" i="10"/>
  <c r="Q82" i="7"/>
  <c r="Q84" i="7" s="1"/>
  <c r="Q66" i="7"/>
  <c r="Q70" i="7" s="1"/>
  <c r="Q74" i="7" s="1"/>
  <c r="Q16" i="10"/>
  <c r="Q17" i="10"/>
  <c r="Q19" i="10"/>
  <c r="Q22" i="10"/>
  <c r="Q21" i="10"/>
  <c r="Q20" i="10"/>
  <c r="Q18" i="10"/>
  <c r="R17" i="10"/>
  <c r="R21" i="10"/>
  <c r="R19" i="10"/>
  <c r="R22" i="10"/>
  <c r="R20" i="10"/>
  <c r="R16" i="10"/>
  <c r="R18" i="10"/>
  <c r="H66" i="1"/>
  <c r="H70" i="1" s="1"/>
  <c r="H75" i="1" s="1"/>
  <c r="X79" i="4"/>
  <c r="N32" i="5"/>
  <c r="N50" i="5" s="1"/>
  <c r="X3" i="4"/>
  <c r="P96" i="12"/>
  <c r="P108" i="12" s="1"/>
  <c r="N52" i="5"/>
  <c r="N64" i="5" s="1"/>
  <c r="P68" i="12"/>
  <c r="P32" i="12"/>
  <c r="P50" i="12" s="1"/>
  <c r="P88" i="12"/>
  <c r="P101" i="12"/>
  <c r="P105" i="12" s="1"/>
  <c r="P4" i="12"/>
  <c r="BC14" i="10" s="1"/>
  <c r="X183" i="4"/>
  <c r="P122" i="12"/>
  <c r="P79" i="12"/>
  <c r="N68" i="5"/>
  <c r="P52" i="12"/>
  <c r="P64" i="12" s="1"/>
  <c r="P83" i="12" s="1"/>
  <c r="G26" i="5"/>
  <c r="G27" i="5"/>
  <c r="M82" i="7"/>
  <c r="M84" i="7" s="1"/>
  <c r="M66" i="7"/>
  <c r="M70" i="7" s="1"/>
  <c r="M74" i="7" s="1"/>
  <c r="U20" i="10"/>
  <c r="U21" i="10"/>
  <c r="U22" i="10"/>
  <c r="U19" i="10"/>
  <c r="U17" i="10"/>
  <c r="U16" i="10"/>
  <c r="U18" i="10"/>
  <c r="J82" i="7"/>
  <c r="J84" i="7" s="1"/>
  <c r="J66" i="7"/>
  <c r="J70" i="7" s="1"/>
  <c r="J74" i="7" s="1"/>
  <c r="Q88" i="12"/>
  <c r="Y79" i="4"/>
  <c r="Y3" i="4"/>
  <c r="Q122" i="12"/>
  <c r="Q101" i="12"/>
  <c r="Q105" i="12" s="1"/>
  <c r="Q79" i="12"/>
  <c r="Q52" i="12"/>
  <c r="Q64" i="12" s="1"/>
  <c r="Q83" i="12" s="1"/>
  <c r="Q4" i="12"/>
  <c r="BD14" i="10" s="1"/>
  <c r="O32" i="5"/>
  <c r="O50" i="5" s="1"/>
  <c r="O52" i="5"/>
  <c r="O64" i="5" s="1"/>
  <c r="Q68" i="12"/>
  <c r="O68" i="5"/>
  <c r="Q32" i="12"/>
  <c r="Q50" i="12" s="1"/>
  <c r="Q96" i="12"/>
  <c r="Q108" i="12" s="1"/>
  <c r="Y183" i="4"/>
  <c r="F27" i="5"/>
  <c r="F26" i="5"/>
  <c r="A1" i="12"/>
  <c r="F32" i="12"/>
  <c r="F50" i="12" s="1"/>
  <c r="D32" i="5"/>
  <c r="D50" i="5" s="1"/>
  <c r="B1" i="15"/>
  <c r="B18" i="16" a="1"/>
  <c r="A1" i="5"/>
  <c r="F122" i="12"/>
  <c r="N79" i="4"/>
  <c r="F96" i="12"/>
  <c r="F108" i="12" s="1"/>
  <c r="F52" i="12"/>
  <c r="F64" i="12" s="1"/>
  <c r="F101" i="12"/>
  <c r="F105" i="12" s="1"/>
  <c r="N3" i="4"/>
  <c r="D68" i="5"/>
  <c r="F4" i="12"/>
  <c r="AS14" i="10" s="1"/>
  <c r="F88" i="12"/>
  <c r="N183" i="4"/>
  <c r="F79" i="12"/>
  <c r="F68" i="12"/>
  <c r="N15" i="17" a="1"/>
  <c r="D52" i="5"/>
  <c r="D64" i="5" s="1"/>
  <c r="M26" i="5"/>
  <c r="M27" i="5"/>
  <c r="O27" i="5"/>
  <c r="O26" i="5"/>
  <c r="P82" i="7"/>
  <c r="P84" i="7" s="1"/>
  <c r="P66" i="7"/>
  <c r="P70" i="7" s="1"/>
  <c r="P74" i="7" s="1"/>
  <c r="K66" i="1"/>
  <c r="K70" i="1" s="1"/>
  <c r="K75" i="1" s="1"/>
  <c r="I122" i="12"/>
  <c r="I101" i="12"/>
  <c r="I105" i="12" s="1"/>
  <c r="Q79" i="4"/>
  <c r="Q3" i="4"/>
  <c r="I4" i="12"/>
  <c r="AV14" i="10" s="1"/>
  <c r="G32" i="5"/>
  <c r="G50" i="5" s="1"/>
  <c r="I52" i="12"/>
  <c r="I64" i="12" s="1"/>
  <c r="I83" i="12" s="1"/>
  <c r="I96" i="12"/>
  <c r="I108" i="12" s="1"/>
  <c r="Q183" i="4"/>
  <c r="I68" i="12"/>
  <c r="I88" i="12"/>
  <c r="I32" i="12"/>
  <c r="I50" i="12" s="1"/>
  <c r="I79" i="12"/>
  <c r="G52" i="5"/>
  <c r="G64" i="5" s="1"/>
  <c r="G68" i="5"/>
  <c r="N66" i="5" l="1"/>
  <c r="N70" i="5" s="1"/>
  <c r="N75" i="5" s="1"/>
  <c r="M66" i="5"/>
  <c r="M70" i="5" s="1"/>
  <c r="M75" i="5" s="1"/>
  <c r="H66" i="5"/>
  <c r="H70" i="5" s="1"/>
  <c r="H75" i="5" s="1"/>
  <c r="U23" i="10"/>
  <c r="M16" i="16" s="1"/>
  <c r="K66" i="5"/>
  <c r="K70" i="5" s="1"/>
  <c r="K75" i="5" s="1"/>
  <c r="P50" i="5"/>
  <c r="G24" i="14" s="1"/>
  <c r="P82" i="12"/>
  <c r="P84" i="12" s="1"/>
  <c r="P66" i="12"/>
  <c r="P70" i="12" s="1"/>
  <c r="P74" i="12" s="1"/>
  <c r="AU22" i="10"/>
  <c r="AU20" i="10"/>
  <c r="AU21" i="10"/>
  <c r="AU17" i="10"/>
  <c r="AU19" i="10"/>
  <c r="AU18" i="10"/>
  <c r="AU16" i="10"/>
  <c r="P23" i="10"/>
  <c r="H16" i="16" s="1"/>
  <c r="H82" i="12"/>
  <c r="H84" i="12" s="1"/>
  <c r="H66" i="12"/>
  <c r="H70" i="12" s="1"/>
  <c r="H74" i="12" s="1"/>
  <c r="AX18" i="10"/>
  <c r="AX19" i="10"/>
  <c r="AX22" i="10"/>
  <c r="AX17" i="10"/>
  <c r="AX21" i="10"/>
  <c r="AX16" i="10"/>
  <c r="AX20" i="10"/>
  <c r="S23" i="10"/>
  <c r="K16" i="16" s="1"/>
  <c r="L119" i="7"/>
  <c r="L125" i="7" s="1"/>
  <c r="Q82" i="12"/>
  <c r="Q84" i="12" s="1"/>
  <c r="Q66" i="12"/>
  <c r="Q70" i="12" s="1"/>
  <c r="Q74" i="12" s="1"/>
  <c r="I82" i="12"/>
  <c r="I84" i="12" s="1"/>
  <c r="I66" i="12"/>
  <c r="I70" i="12" s="1"/>
  <c r="I74" i="12" s="1"/>
  <c r="O66" i="5"/>
  <c r="O70" i="5" s="1"/>
  <c r="O75" i="5" s="1"/>
  <c r="BD20" i="10"/>
  <c r="BD22" i="10"/>
  <c r="BD17" i="10"/>
  <c r="BD19" i="10"/>
  <c r="BD18" i="10"/>
  <c r="BD21" i="10"/>
  <c r="BD16" i="10"/>
  <c r="E66" i="5"/>
  <c r="E70" i="5" s="1"/>
  <c r="E75" i="5" s="1"/>
  <c r="N23" i="10"/>
  <c r="F16" i="16" s="1"/>
  <c r="BA19" i="10"/>
  <c r="BA16" i="10"/>
  <c r="BA20" i="10"/>
  <c r="BA17" i="10"/>
  <c r="BA22" i="10"/>
  <c r="BA21" i="10"/>
  <c r="BA18" i="10"/>
  <c r="R64" i="12"/>
  <c r="F83" i="12"/>
  <c r="R83" i="12" s="1"/>
  <c r="AY22" i="10"/>
  <c r="AY19" i="10"/>
  <c r="AY21" i="10"/>
  <c r="AY16" i="10"/>
  <c r="AY18" i="10"/>
  <c r="AY20" i="10"/>
  <c r="AY17" i="10"/>
  <c r="P119" i="7"/>
  <c r="P125" i="7" s="1"/>
  <c r="L23" i="10"/>
  <c r="D16" i="16" s="1"/>
  <c r="BB19" i="10"/>
  <c r="BB21" i="10"/>
  <c r="BB20" i="10"/>
  <c r="BB22" i="10"/>
  <c r="BB17" i="10"/>
  <c r="BB16" i="10"/>
  <c r="BB18" i="10"/>
  <c r="C18" i="16"/>
  <c r="I18" i="16"/>
  <c r="M18" i="16"/>
  <c r="E18" i="16"/>
  <c r="F18" i="16"/>
  <c r="B18" i="16"/>
  <c r="L18" i="16"/>
  <c r="J18" i="16"/>
  <c r="D18" i="16"/>
  <c r="G18" i="16"/>
  <c r="H18" i="16"/>
  <c r="K18" i="16"/>
  <c r="M119" i="7"/>
  <c r="M125" i="7" s="1"/>
  <c r="Q23" i="10"/>
  <c r="I16" i="16" s="1"/>
  <c r="K82" i="12"/>
  <c r="K84" i="12" s="1"/>
  <c r="K66" i="12"/>
  <c r="K70" i="12" s="1"/>
  <c r="K74" i="12" s="1"/>
  <c r="N82" i="12"/>
  <c r="N84" i="12" s="1"/>
  <c r="N66" i="12"/>
  <c r="N70" i="12" s="1"/>
  <c r="N74" i="12" s="1"/>
  <c r="L66" i="5"/>
  <c r="L70" i="5" s="1"/>
  <c r="L75" i="5" s="1"/>
  <c r="M23" i="10"/>
  <c r="E16" i="16" s="1"/>
  <c r="N79" i="10"/>
  <c r="N88" i="10" s="1"/>
  <c r="J79" i="10"/>
  <c r="J88" i="10" s="1"/>
  <c r="K79" i="10"/>
  <c r="K88" i="10" s="1"/>
  <c r="X79" i="10"/>
  <c r="X88" i="10" s="1"/>
  <c r="Q79" i="10"/>
  <c r="Q88" i="10" s="1"/>
  <c r="L79" i="10"/>
  <c r="L88" i="10" s="1"/>
  <c r="AG79" i="10"/>
  <c r="AG88" i="10" s="1"/>
  <c r="P79" i="10"/>
  <c r="P88" i="10" s="1"/>
  <c r="T79" i="10"/>
  <c r="T88" i="10" s="1"/>
  <c r="AA79" i="10"/>
  <c r="AA88" i="10" s="1"/>
  <c r="AF79" i="10"/>
  <c r="AF88" i="10" s="1"/>
  <c r="S79" i="10"/>
  <c r="S88" i="10" s="1"/>
  <c r="AC79" i="10"/>
  <c r="AC88" i="10" s="1"/>
  <c r="M79" i="10"/>
  <c r="M88" i="10" s="1"/>
  <c r="Z79" i="10"/>
  <c r="Z88" i="10" s="1"/>
  <c r="R79" i="10"/>
  <c r="R88" i="10" s="1"/>
  <c r="U79" i="10"/>
  <c r="U88" i="10" s="1"/>
  <c r="AE79" i="10"/>
  <c r="AE88" i="10" s="1"/>
  <c r="Y79" i="10"/>
  <c r="Y88" i="10" s="1"/>
  <c r="AH79" i="10"/>
  <c r="AH88" i="10" s="1"/>
  <c r="AB79" i="10"/>
  <c r="AB88" i="10" s="1"/>
  <c r="AD79" i="10"/>
  <c r="AD88" i="10" s="1"/>
  <c r="O79" i="10"/>
  <c r="O88" i="10" s="1"/>
  <c r="W79" i="10"/>
  <c r="W88" i="10" s="1"/>
  <c r="P64" i="5"/>
  <c r="G66" i="5"/>
  <c r="G70" i="5" s="1"/>
  <c r="G75" i="5" s="1"/>
  <c r="T23" i="10"/>
  <c r="L16" i="16" s="1"/>
  <c r="D40" i="15"/>
  <c r="F40" i="15" s="1"/>
  <c r="G24" i="8"/>
  <c r="Q119" i="7"/>
  <c r="Q125" i="7" s="1"/>
  <c r="L82" i="12"/>
  <c r="L84" i="12" s="1"/>
  <c r="L66" i="12"/>
  <c r="L70" i="12" s="1"/>
  <c r="L74" i="12" s="1"/>
  <c r="J66" i="5"/>
  <c r="J70" i="5" s="1"/>
  <c r="J75" i="5" s="1"/>
  <c r="F70" i="7"/>
  <c r="R66" i="7"/>
  <c r="R50" i="12"/>
  <c r="F82" i="12"/>
  <c r="F66" i="12"/>
  <c r="R23" i="10"/>
  <c r="J16" i="16" s="1"/>
  <c r="M82" i="12"/>
  <c r="M84" i="12" s="1"/>
  <c r="M66" i="12"/>
  <c r="M70" i="12" s="1"/>
  <c r="M74" i="12" s="1"/>
  <c r="I66" i="5"/>
  <c r="I70" i="5" s="1"/>
  <c r="I75" i="5" s="1"/>
  <c r="B27" i="17"/>
  <c r="R82" i="7"/>
  <c r="D74" i="9" s="1"/>
  <c r="F84" i="7"/>
  <c r="U15" i="17"/>
  <c r="I40" i="17" s="1"/>
  <c r="Y15" i="17"/>
  <c r="M40" i="17" s="1"/>
  <c r="Q15" i="17"/>
  <c r="E40" i="17" s="1"/>
  <c r="R15" i="17"/>
  <c r="F40" i="17" s="1"/>
  <c r="N15" i="17"/>
  <c r="B40" i="17" s="1"/>
  <c r="X15" i="17"/>
  <c r="L40" i="17" s="1"/>
  <c r="P15" i="17"/>
  <c r="D40" i="17" s="1"/>
  <c r="V15" i="17"/>
  <c r="J40" i="17" s="1"/>
  <c r="T15" i="17"/>
  <c r="H40" i="17" s="1"/>
  <c r="S15" i="17"/>
  <c r="G40" i="17" s="1"/>
  <c r="O15" i="17"/>
  <c r="C40" i="17" s="1"/>
  <c r="W15" i="17"/>
  <c r="K40" i="17" s="1"/>
  <c r="AV22" i="10"/>
  <c r="AV20" i="10"/>
  <c r="AV16" i="10"/>
  <c r="AV21" i="10"/>
  <c r="AV17" i="10"/>
  <c r="AV19" i="10"/>
  <c r="AV18" i="10"/>
  <c r="AW20" i="10"/>
  <c r="AW17" i="10"/>
  <c r="AW19" i="10"/>
  <c r="AW18" i="10"/>
  <c r="AW21" i="10"/>
  <c r="AW22" i="10"/>
  <c r="AW16" i="10"/>
  <c r="K23" i="10"/>
  <c r="C16" i="16" s="1"/>
  <c r="O23" i="10"/>
  <c r="G16" i="16" s="1"/>
  <c r="D70" i="1"/>
  <c r="P66" i="1"/>
  <c r="C57" i="11" s="1"/>
  <c r="U78" i="10"/>
  <c r="U87" i="10" s="1"/>
  <c r="Q78" i="10"/>
  <c r="Q87" i="10" s="1"/>
  <c r="AF78" i="10"/>
  <c r="AF87" i="10" s="1"/>
  <c r="Z78" i="10"/>
  <c r="Z87" i="10" s="1"/>
  <c r="AC78" i="10"/>
  <c r="AC87" i="10" s="1"/>
  <c r="AD78" i="10"/>
  <c r="AD87" i="10" s="1"/>
  <c r="AH78" i="10"/>
  <c r="AH87" i="10" s="1"/>
  <c r="AE78" i="10"/>
  <c r="AE87" i="10" s="1"/>
  <c r="L78" i="10"/>
  <c r="L87" i="10" s="1"/>
  <c r="Y78" i="10"/>
  <c r="Y87" i="10" s="1"/>
  <c r="S78" i="10"/>
  <c r="S87" i="10" s="1"/>
  <c r="AA78" i="10"/>
  <c r="AA87" i="10" s="1"/>
  <c r="N78" i="10"/>
  <c r="N87" i="10" s="1"/>
  <c r="M78" i="10"/>
  <c r="M87" i="10" s="1"/>
  <c r="AG78" i="10"/>
  <c r="AG87" i="10" s="1"/>
  <c r="J78" i="10"/>
  <c r="J87" i="10" s="1"/>
  <c r="AB78" i="10"/>
  <c r="AB87" i="10" s="1"/>
  <c r="T78" i="10"/>
  <c r="T87" i="10" s="1"/>
  <c r="K78" i="10"/>
  <c r="K87" i="10" s="1"/>
  <c r="X78" i="10"/>
  <c r="X87" i="10" s="1"/>
  <c r="R78" i="10"/>
  <c r="R87" i="10" s="1"/>
  <c r="W78" i="10"/>
  <c r="W87" i="10" s="1"/>
  <c r="P78" i="10"/>
  <c r="P87" i="10" s="1"/>
  <c r="O78" i="10"/>
  <c r="O87" i="10" s="1"/>
  <c r="F66" i="5"/>
  <c r="F70" i="5" s="1"/>
  <c r="F75" i="5" s="1"/>
  <c r="C24" i="14"/>
  <c r="C24" i="8"/>
  <c r="C40" i="11"/>
  <c r="H119" i="7"/>
  <c r="H125" i="7" s="1"/>
  <c r="K81" i="10"/>
  <c r="K90" i="10" s="1"/>
  <c r="J81" i="10"/>
  <c r="J90" i="10" s="1"/>
  <c r="N81" i="10"/>
  <c r="N90" i="10" s="1"/>
  <c r="U81" i="10"/>
  <c r="U90" i="10" s="1"/>
  <c r="AB81" i="10"/>
  <c r="AB90" i="10" s="1"/>
  <c r="AA81" i="10"/>
  <c r="AA90" i="10" s="1"/>
  <c r="AF81" i="10"/>
  <c r="AF90" i="10" s="1"/>
  <c r="O81" i="10"/>
  <c r="O90" i="10" s="1"/>
  <c r="P81" i="10"/>
  <c r="P90" i="10" s="1"/>
  <c r="X81" i="10"/>
  <c r="X90" i="10" s="1"/>
  <c r="Z81" i="10"/>
  <c r="Z90" i="10" s="1"/>
  <c r="S81" i="10"/>
  <c r="S90" i="10" s="1"/>
  <c r="L81" i="10"/>
  <c r="L90" i="10" s="1"/>
  <c r="R81" i="10"/>
  <c r="R90" i="10" s="1"/>
  <c r="AG81" i="10"/>
  <c r="AG90" i="10" s="1"/>
  <c r="Y81" i="10"/>
  <c r="Y90" i="10" s="1"/>
  <c r="AE81" i="10"/>
  <c r="AE90" i="10" s="1"/>
  <c r="T81" i="10"/>
  <c r="T90" i="10" s="1"/>
  <c r="AH81" i="10"/>
  <c r="AH90" i="10" s="1"/>
  <c r="M81" i="10"/>
  <c r="M90" i="10" s="1"/>
  <c r="O100" i="10" s="1"/>
  <c r="W81" i="10"/>
  <c r="W90" i="10" s="1"/>
  <c r="Q81" i="10"/>
  <c r="Q90" i="10" s="1"/>
  <c r="AD81" i="10"/>
  <c r="AD90" i="10" s="1"/>
  <c r="AC81" i="10"/>
  <c r="AC90" i="10" s="1"/>
  <c r="AT22" i="10"/>
  <c r="AT19" i="10"/>
  <c r="AT17" i="10"/>
  <c r="AT18" i="10"/>
  <c r="AT20" i="10"/>
  <c r="AT16" i="10"/>
  <c r="AT21" i="10"/>
  <c r="G119" i="7"/>
  <c r="G125" i="7" s="1"/>
  <c r="I119" i="7"/>
  <c r="I125" i="7" s="1"/>
  <c r="N119" i="7"/>
  <c r="N125" i="7" s="1"/>
  <c r="AS20" i="10"/>
  <c r="AS18" i="10"/>
  <c r="AS19" i="10"/>
  <c r="AS21" i="10"/>
  <c r="AS16" i="10"/>
  <c r="AS17" i="10"/>
  <c r="AS22" i="10"/>
  <c r="J119" i="7"/>
  <c r="J125" i="7" s="1"/>
  <c r="AD80" i="10"/>
  <c r="AD89" i="10" s="1"/>
  <c r="Q80" i="10"/>
  <c r="Q89" i="10" s="1"/>
  <c r="AC80" i="10"/>
  <c r="AC89" i="10" s="1"/>
  <c r="R80" i="10"/>
  <c r="R89" i="10" s="1"/>
  <c r="W80" i="10"/>
  <c r="W89" i="10" s="1"/>
  <c r="T80" i="10"/>
  <c r="T89" i="10" s="1"/>
  <c r="AG80" i="10"/>
  <c r="AG89" i="10" s="1"/>
  <c r="AE80" i="10"/>
  <c r="AE89" i="10" s="1"/>
  <c r="L80" i="10"/>
  <c r="L89" i="10" s="1"/>
  <c r="Z80" i="10"/>
  <c r="Z89" i="10" s="1"/>
  <c r="P80" i="10"/>
  <c r="P89" i="10" s="1"/>
  <c r="AH80" i="10"/>
  <c r="AH89" i="10" s="1"/>
  <c r="U80" i="10"/>
  <c r="U89" i="10" s="1"/>
  <c r="K80" i="10"/>
  <c r="K89" i="10" s="1"/>
  <c r="AF80" i="10"/>
  <c r="AF89" i="10" s="1"/>
  <c r="J80" i="10"/>
  <c r="J89" i="10" s="1"/>
  <c r="M80" i="10"/>
  <c r="M89" i="10" s="1"/>
  <c r="AA80" i="10"/>
  <c r="AA89" i="10" s="1"/>
  <c r="X80" i="10"/>
  <c r="X89" i="10" s="1"/>
  <c r="N80" i="10"/>
  <c r="N89" i="10" s="1"/>
  <c r="Y80" i="10"/>
  <c r="Y89" i="10" s="1"/>
  <c r="S80" i="10"/>
  <c r="S89" i="10" s="1"/>
  <c r="O80" i="10"/>
  <c r="O89" i="10" s="1"/>
  <c r="AB80" i="10"/>
  <c r="AB89" i="10" s="1"/>
  <c r="BC22" i="10"/>
  <c r="BC18" i="10"/>
  <c r="BC17" i="10"/>
  <c r="BC19" i="10"/>
  <c r="BC21" i="10"/>
  <c r="BC16" i="10"/>
  <c r="BC20" i="10"/>
  <c r="AZ20" i="10"/>
  <c r="AZ21" i="10"/>
  <c r="AZ17" i="10"/>
  <c r="AZ22" i="10"/>
  <c r="AZ16" i="10"/>
  <c r="AZ19" i="10"/>
  <c r="AZ18" i="10"/>
  <c r="X76" i="10"/>
  <c r="X85" i="10" s="1"/>
  <c r="O76" i="10"/>
  <c r="O85" i="10" s="1"/>
  <c r="T76" i="10"/>
  <c r="T85" i="10" s="1"/>
  <c r="AC76" i="10"/>
  <c r="AC85" i="10" s="1"/>
  <c r="R76" i="10"/>
  <c r="R85" i="10" s="1"/>
  <c r="J23" i="10"/>
  <c r="B16" i="16" s="1"/>
  <c r="W76" i="10"/>
  <c r="W85" i="10" s="1"/>
  <c r="Y76" i="10"/>
  <c r="Y85" i="10" s="1"/>
  <c r="AA76" i="10"/>
  <c r="AA85" i="10" s="1"/>
  <c r="L76" i="10"/>
  <c r="L85" i="10" s="1"/>
  <c r="AG76" i="10"/>
  <c r="AG85" i="10" s="1"/>
  <c r="AD76" i="10"/>
  <c r="AD85" i="10" s="1"/>
  <c r="Q76" i="10"/>
  <c r="Q85" i="10" s="1"/>
  <c r="J76" i="10"/>
  <c r="J85" i="10" s="1"/>
  <c r="U76" i="10"/>
  <c r="U85" i="10" s="1"/>
  <c r="K76" i="10"/>
  <c r="K85" i="10" s="1"/>
  <c r="AB76" i="10"/>
  <c r="AB85" i="10" s="1"/>
  <c r="N76" i="10"/>
  <c r="N85" i="10" s="1"/>
  <c r="AE76" i="10"/>
  <c r="AE85" i="10" s="1"/>
  <c r="Z76" i="10"/>
  <c r="Z85" i="10" s="1"/>
  <c r="AH76" i="10"/>
  <c r="AH85" i="10" s="1"/>
  <c r="S76" i="10"/>
  <c r="S85" i="10" s="1"/>
  <c r="P76" i="10"/>
  <c r="P85" i="10" s="1"/>
  <c r="AF76" i="10"/>
  <c r="AF85" i="10" s="1"/>
  <c r="M76" i="10"/>
  <c r="M85" i="10" s="1"/>
  <c r="P27" i="5"/>
  <c r="D19" i="15" s="1"/>
  <c r="G17" i="15" s="1"/>
  <c r="D66" i="5"/>
  <c r="O119" i="7"/>
  <c r="O125" i="7" s="1"/>
  <c r="J82" i="12"/>
  <c r="J84" i="12" s="1"/>
  <c r="J66" i="12"/>
  <c r="J70" i="12" s="1"/>
  <c r="J74" i="12" s="1"/>
  <c r="K77" i="10"/>
  <c r="K86" i="10" s="1"/>
  <c r="AD77" i="10"/>
  <c r="AD86" i="10" s="1"/>
  <c r="R77" i="10"/>
  <c r="R86" i="10" s="1"/>
  <c r="Y77" i="10"/>
  <c r="Y86" i="10" s="1"/>
  <c r="Z77" i="10"/>
  <c r="Z86" i="10" s="1"/>
  <c r="L77" i="10"/>
  <c r="L86" i="10" s="1"/>
  <c r="AA77" i="10"/>
  <c r="AA86" i="10" s="1"/>
  <c r="Q77" i="10"/>
  <c r="Q86" i="10" s="1"/>
  <c r="X77" i="10"/>
  <c r="X86" i="10" s="1"/>
  <c r="T77" i="10"/>
  <c r="T86" i="10" s="1"/>
  <c r="AB77" i="10"/>
  <c r="AB86" i="10" s="1"/>
  <c r="AC77" i="10"/>
  <c r="AC86" i="10" s="1"/>
  <c r="AF77" i="10"/>
  <c r="AF86" i="10" s="1"/>
  <c r="AH77" i="10"/>
  <c r="AH86" i="10" s="1"/>
  <c r="AG77" i="10"/>
  <c r="AG86" i="10" s="1"/>
  <c r="J77" i="10"/>
  <c r="J86" i="10" s="1"/>
  <c r="W77" i="10"/>
  <c r="W86" i="10" s="1"/>
  <c r="N77" i="10"/>
  <c r="N86" i="10" s="1"/>
  <c r="M77" i="10"/>
  <c r="M86" i="10" s="1"/>
  <c r="P77" i="10"/>
  <c r="P86" i="10" s="1"/>
  <c r="AE77" i="10"/>
  <c r="AE86" i="10" s="1"/>
  <c r="S77" i="10"/>
  <c r="S86" i="10" s="1"/>
  <c r="O77" i="10"/>
  <c r="O86" i="10" s="1"/>
  <c r="U77" i="10"/>
  <c r="U86" i="10" s="1"/>
  <c r="A26" i="5"/>
  <c r="K119" i="7"/>
  <c r="K125" i="7" s="1"/>
  <c r="C25" i="8"/>
  <c r="D72" i="9"/>
  <c r="C25" i="14"/>
  <c r="C53" i="11"/>
  <c r="O82" i="12"/>
  <c r="O84" i="12" s="1"/>
  <c r="O66" i="12"/>
  <c r="O70" i="12" s="1"/>
  <c r="O74" i="12" s="1"/>
  <c r="J82" i="10"/>
  <c r="J91" i="10" s="1"/>
  <c r="K82" i="10"/>
  <c r="K91" i="10" s="1"/>
  <c r="N82" i="10"/>
  <c r="N91" i="10" s="1"/>
  <c r="X82" i="10"/>
  <c r="X91" i="10" s="1"/>
  <c r="AB82" i="10"/>
  <c r="AB91" i="10" s="1"/>
  <c r="AH82" i="10"/>
  <c r="AH91" i="10" s="1"/>
  <c r="S82" i="10"/>
  <c r="S91" i="10" s="1"/>
  <c r="Z82" i="10"/>
  <c r="Z91" i="10" s="1"/>
  <c r="Q82" i="10"/>
  <c r="Q91" i="10" s="1"/>
  <c r="AF82" i="10"/>
  <c r="AF91" i="10" s="1"/>
  <c r="L82" i="10"/>
  <c r="L91" i="10" s="1"/>
  <c r="P82" i="10"/>
  <c r="P91" i="10" s="1"/>
  <c r="AE82" i="10"/>
  <c r="AE91" i="10" s="1"/>
  <c r="AG82" i="10"/>
  <c r="AG91" i="10" s="1"/>
  <c r="U82" i="10"/>
  <c r="U91" i="10" s="1"/>
  <c r="AC82" i="10"/>
  <c r="AC91" i="10" s="1"/>
  <c r="R82" i="10"/>
  <c r="R91" i="10" s="1"/>
  <c r="W82" i="10"/>
  <c r="W91" i="10" s="1"/>
  <c r="AD82" i="10"/>
  <c r="AD91" i="10" s="1"/>
  <c r="T82" i="10"/>
  <c r="T91" i="10" s="1"/>
  <c r="Y82" i="10"/>
  <c r="Y91" i="10" s="1"/>
  <c r="AA82" i="10"/>
  <c r="AA91" i="10" s="1"/>
  <c r="M82" i="10"/>
  <c r="M91" i="10" s="1"/>
  <c r="O82" i="10"/>
  <c r="O91" i="10" s="1"/>
  <c r="G82" i="12"/>
  <c r="G84" i="12" s="1"/>
  <c r="G66" i="12"/>
  <c r="G70" i="12" s="1"/>
  <c r="G74" i="12" s="1"/>
  <c r="D17" i="15"/>
  <c r="G23" i="14"/>
  <c r="G23" i="8"/>
  <c r="R97" i="10" l="1"/>
  <c r="AE101" i="10"/>
  <c r="N16" i="16"/>
  <c r="B67" i="9" s="1"/>
  <c r="D67" i="9" s="1"/>
  <c r="AB98" i="10"/>
  <c r="AX23" i="10"/>
  <c r="G21" i="16" s="1"/>
  <c r="BD23" i="10"/>
  <c r="M21" i="16" s="1"/>
  <c r="R100" i="10"/>
  <c r="AH97" i="10"/>
  <c r="AZ23" i="10"/>
  <c r="I21" i="16" s="1"/>
  <c r="O101" i="10"/>
  <c r="U101" i="10"/>
  <c r="R92" i="10"/>
  <c r="R127" i="10" s="1"/>
  <c r="AE99" i="10"/>
  <c r="C28" i="14"/>
  <c r="AB99" i="10"/>
  <c r="AV23" i="10"/>
  <c r="E21" i="16" s="1"/>
  <c r="AB100" i="10"/>
  <c r="U96" i="10"/>
  <c r="R99" i="10"/>
  <c r="AU81" i="10"/>
  <c r="AZ81" i="10"/>
  <c r="BA81" i="10"/>
  <c r="AY81" i="10"/>
  <c r="AX81" i="10"/>
  <c r="AS81" i="10"/>
  <c r="AW81" i="10"/>
  <c r="BD81" i="10"/>
  <c r="BC81" i="10"/>
  <c r="BB81" i="10"/>
  <c r="AV81" i="10"/>
  <c r="AT81" i="10"/>
  <c r="AE95" i="10"/>
  <c r="AC92" i="10"/>
  <c r="AE100" i="10"/>
  <c r="N119" i="12"/>
  <c r="N125" i="12" s="1"/>
  <c r="R96" i="10"/>
  <c r="U106" i="10" s="1"/>
  <c r="AE92" i="10"/>
  <c r="T92" i="10"/>
  <c r="T127" i="10" s="1"/>
  <c r="BB78" i="10"/>
  <c r="BA78" i="10"/>
  <c r="AV78" i="10"/>
  <c r="AZ78" i="10"/>
  <c r="BC78" i="10"/>
  <c r="AS78" i="10"/>
  <c r="AT78" i="10"/>
  <c r="BD78" i="10"/>
  <c r="AY78" i="10"/>
  <c r="AX78" i="10"/>
  <c r="AU78" i="10"/>
  <c r="AW78" i="10"/>
  <c r="AH100" i="10"/>
  <c r="Y97" i="10"/>
  <c r="AI87" i="10"/>
  <c r="U98" i="10"/>
  <c r="AH92" i="10"/>
  <c r="AB95" i="10"/>
  <c r="Z92" i="10"/>
  <c r="Z16" i="17"/>
  <c r="Y101" i="10"/>
  <c r="AI91" i="10"/>
  <c r="O96" i="10"/>
  <c r="N92" i="10"/>
  <c r="N127" i="10" s="1"/>
  <c r="O92" i="10"/>
  <c r="O127" i="10" s="1"/>
  <c r="BA80" i="10"/>
  <c r="AZ80" i="10"/>
  <c r="AV80" i="10"/>
  <c r="AX80" i="10"/>
  <c r="AY80" i="10"/>
  <c r="AU80" i="10"/>
  <c r="BD80" i="10"/>
  <c r="BC80" i="10"/>
  <c r="BB80" i="10"/>
  <c r="AW80" i="10"/>
  <c r="AS80" i="10"/>
  <c r="AT80" i="10"/>
  <c r="AE97" i="10"/>
  <c r="AH98" i="10"/>
  <c r="K119" i="12"/>
  <c r="K125" i="12" s="1"/>
  <c r="R95" i="10"/>
  <c r="P92" i="10"/>
  <c r="P127" i="10" s="1"/>
  <c r="AB96" i="10"/>
  <c r="AW79" i="10"/>
  <c r="AV79" i="10"/>
  <c r="AT79" i="10"/>
  <c r="AU79" i="10"/>
  <c r="BD79" i="10"/>
  <c r="AY79" i="10"/>
  <c r="BB79" i="10"/>
  <c r="AZ79" i="10"/>
  <c r="BC79" i="10"/>
  <c r="AX79" i="10"/>
  <c r="AS79" i="10"/>
  <c r="BA79" i="10"/>
  <c r="AE98" i="10"/>
  <c r="AH108" i="10" s="1"/>
  <c r="L101" i="10"/>
  <c r="V91" i="10"/>
  <c r="AB92" i="10"/>
  <c r="X92" i="10"/>
  <c r="Y100" i="10"/>
  <c r="AI90" i="10"/>
  <c r="AB97" i="10"/>
  <c r="M119" i="12"/>
  <c r="M125" i="12" s="1"/>
  <c r="BB23" i="10"/>
  <c r="K21" i="16" s="1"/>
  <c r="AI86" i="10"/>
  <c r="Y96" i="10"/>
  <c r="K92" i="10"/>
  <c r="K127" i="10" s="1"/>
  <c r="U99" i="10"/>
  <c r="D53" i="15"/>
  <c r="F53" i="15" s="1"/>
  <c r="G25" i="14"/>
  <c r="G28" i="14" s="1"/>
  <c r="G25" i="8"/>
  <c r="G28" i="8" s="1"/>
  <c r="O119" i="12"/>
  <c r="O125" i="12" s="1"/>
  <c r="V86" i="10"/>
  <c r="L96" i="10"/>
  <c r="U92" i="10"/>
  <c r="U127" i="10" s="1"/>
  <c r="Y99" i="10"/>
  <c r="AI89" i="10"/>
  <c r="F94" i="7"/>
  <c r="G94" i="7" s="1"/>
  <c r="H94" i="7" s="1"/>
  <c r="I94" i="7" s="1"/>
  <c r="J94" i="7" s="1"/>
  <c r="K94" i="7" s="1"/>
  <c r="L94" i="7" s="1"/>
  <c r="M94" i="7" s="1"/>
  <c r="N94" i="7" s="1"/>
  <c r="O94" i="7" s="1"/>
  <c r="P94" i="7" s="1"/>
  <c r="Q94" i="7" s="1"/>
  <c r="F106" i="7"/>
  <c r="G106" i="7" s="1"/>
  <c r="H106" i="7" s="1"/>
  <c r="I106" i="7" s="1"/>
  <c r="J106" i="7" s="1"/>
  <c r="K106" i="7" s="1"/>
  <c r="L106" i="7" s="1"/>
  <c r="M106" i="7" s="1"/>
  <c r="N106" i="7" s="1"/>
  <c r="O106" i="7" s="1"/>
  <c r="P106" i="7" s="1"/>
  <c r="Q106" i="7" s="1"/>
  <c r="F85" i="7"/>
  <c r="R84" i="7"/>
  <c r="F119" i="7"/>
  <c r="R66" i="12"/>
  <c r="F70" i="12"/>
  <c r="AI88" i="10"/>
  <c r="Y98" i="10"/>
  <c r="R98" i="10"/>
  <c r="U108" i="10" s="1"/>
  <c r="H119" i="12"/>
  <c r="H125" i="12" s="1"/>
  <c r="R82" i="12"/>
  <c r="F84" i="12"/>
  <c r="L97" i="10"/>
  <c r="V87" i="10"/>
  <c r="I119" i="12"/>
  <c r="I125" i="12" s="1"/>
  <c r="J119" i="12"/>
  <c r="J125" i="12" s="1"/>
  <c r="Q92" i="10"/>
  <c r="Q127" i="10" s="1"/>
  <c r="E57" i="11"/>
  <c r="C57" i="15"/>
  <c r="Z17" i="17"/>
  <c r="AU23" i="10"/>
  <c r="D21" i="16" s="1"/>
  <c r="R101" i="10"/>
  <c r="U111" i="10" s="1"/>
  <c r="AH96" i="10"/>
  <c r="AD92" i="10"/>
  <c r="P70" i="1"/>
  <c r="C61" i="11" s="1"/>
  <c r="D75" i="1"/>
  <c r="P75" i="1" s="1"/>
  <c r="Z20" i="17"/>
  <c r="AS23" i="10"/>
  <c r="B21" i="16" s="1"/>
  <c r="AT76" i="10"/>
  <c r="AX76" i="10"/>
  <c r="BA76" i="10"/>
  <c r="AZ76" i="10"/>
  <c r="BD76" i="10"/>
  <c r="AU76" i="10"/>
  <c r="AW76" i="10"/>
  <c r="BC76" i="10"/>
  <c r="AV76" i="10"/>
  <c r="AY76" i="10"/>
  <c r="AS76" i="10"/>
  <c r="BB76" i="10"/>
  <c r="E53" i="11"/>
  <c r="C53" i="15"/>
  <c r="C55" i="11"/>
  <c r="P66" i="5"/>
  <c r="D57" i="15" s="1"/>
  <c r="F57" i="15" s="1"/>
  <c r="D70" i="5"/>
  <c r="Z19" i="17"/>
  <c r="F74" i="7"/>
  <c r="R70" i="7"/>
  <c r="R74" i="7" s="1"/>
  <c r="Q119" i="12"/>
  <c r="Q125" i="12" s="1"/>
  <c r="L95" i="10"/>
  <c r="U93" i="10"/>
  <c r="V85" i="10"/>
  <c r="J92" i="10"/>
  <c r="J127" i="10" s="1"/>
  <c r="AE96" i="10"/>
  <c r="O99" i="10"/>
  <c r="O97" i="10"/>
  <c r="AH101" i="10"/>
  <c r="AH111" i="10" s="1"/>
  <c r="L92" i="10"/>
  <c r="L127" i="10" s="1"/>
  <c r="L99" i="10"/>
  <c r="V89" i="10"/>
  <c r="AT23" i="10"/>
  <c r="C21" i="16" s="1"/>
  <c r="Z21" i="17"/>
  <c r="BA23" i="10"/>
  <c r="J21" i="16" s="1"/>
  <c r="U95" i="10"/>
  <c r="S92" i="10"/>
  <c r="S127" i="10" s="1"/>
  <c r="V90" i="10"/>
  <c r="L100" i="10"/>
  <c r="AG92" i="10"/>
  <c r="G119" i="12"/>
  <c r="G125" i="12" s="1"/>
  <c r="O95" i="10"/>
  <c r="M92" i="10"/>
  <c r="M127" i="10" s="1"/>
  <c r="AA92" i="10"/>
  <c r="AH99" i="10"/>
  <c r="AH109" i="10" s="1"/>
  <c r="E40" i="11"/>
  <c r="C40" i="15"/>
  <c r="AW23" i="10"/>
  <c r="F21" i="16" s="1"/>
  <c r="Z23" i="17"/>
  <c r="L98" i="10"/>
  <c r="V88" i="10"/>
  <c r="AI85" i="10"/>
  <c r="AH93" i="10"/>
  <c r="Y95" i="10"/>
  <c r="W92" i="10"/>
  <c r="AB101" i="10"/>
  <c r="AH95" i="10"/>
  <c r="AF92" i="10"/>
  <c r="Y92" i="10"/>
  <c r="BC23" i="10"/>
  <c r="L21" i="16" s="1"/>
  <c r="AT82" i="10"/>
  <c r="AZ82" i="10"/>
  <c r="AS82" i="10"/>
  <c r="AW82" i="10"/>
  <c r="BD82" i="10"/>
  <c r="AY82" i="10"/>
  <c r="BB82" i="10"/>
  <c r="AV82" i="10"/>
  <c r="AX82" i="10"/>
  <c r="AU82" i="10"/>
  <c r="BA82" i="10"/>
  <c r="BC82" i="10"/>
  <c r="U100" i="10"/>
  <c r="C28" i="8"/>
  <c r="U97" i="10"/>
  <c r="U107" i="10" s="1"/>
  <c r="L119" i="12"/>
  <c r="L125" i="12" s="1"/>
  <c r="AT77" i="10"/>
  <c r="AV77" i="10"/>
  <c r="AY77" i="10"/>
  <c r="BA77" i="10"/>
  <c r="BC77" i="10"/>
  <c r="BD77" i="10"/>
  <c r="AX77" i="10"/>
  <c r="AU77" i="10"/>
  <c r="BB77" i="10"/>
  <c r="AZ77" i="10"/>
  <c r="AW77" i="10"/>
  <c r="AS77" i="10"/>
  <c r="Z24" i="17"/>
  <c r="Z22" i="17"/>
  <c r="Z18" i="17"/>
  <c r="O98" i="10"/>
  <c r="AY23" i="10"/>
  <c r="H21" i="16" s="1"/>
  <c r="P119" i="12"/>
  <c r="P125" i="12" s="1"/>
  <c r="U102" i="10" l="1"/>
  <c r="U110" i="10"/>
  <c r="U109" i="10"/>
  <c r="V93" i="10"/>
  <c r="AH110" i="10"/>
  <c r="AH107" i="10"/>
  <c r="AY86" i="10"/>
  <c r="AY127" i="10"/>
  <c r="O102" i="10"/>
  <c r="AZ89" i="10"/>
  <c r="AZ139" i="10" s="1"/>
  <c r="AZ130" i="10"/>
  <c r="AW86" i="10"/>
  <c r="AW136" i="10" s="1"/>
  <c r="AW127" i="10"/>
  <c r="F120" i="7"/>
  <c r="G120" i="7" s="1"/>
  <c r="H120" i="7" s="1"/>
  <c r="I120" i="7" s="1"/>
  <c r="J120" i="7" s="1"/>
  <c r="K120" i="7" s="1"/>
  <c r="L120" i="7" s="1"/>
  <c r="M120" i="7" s="1"/>
  <c r="N120" i="7" s="1"/>
  <c r="O120" i="7" s="1"/>
  <c r="P120" i="7" s="1"/>
  <c r="Q120" i="7" s="1"/>
  <c r="R119" i="7"/>
  <c r="R125" i="7" s="1"/>
  <c r="F125" i="7"/>
  <c r="BA91" i="10"/>
  <c r="BA141" i="10" s="1"/>
  <c r="BA132" i="10"/>
  <c r="N21" i="16"/>
  <c r="BB86" i="10"/>
  <c r="BB127" i="10"/>
  <c r="AU132" i="10"/>
  <c r="AU91" i="10"/>
  <c r="AU141" i="10" s="1"/>
  <c r="AH103" i="10"/>
  <c r="AB105" i="10"/>
  <c r="AI95" i="10"/>
  <c r="Y102" i="10"/>
  <c r="E55" i="11"/>
  <c r="C55" i="15"/>
  <c r="AY87" i="10"/>
  <c r="AY128" i="10"/>
  <c r="AU127" i="10"/>
  <c r="AU86" i="10"/>
  <c r="AU136" i="10" s="1"/>
  <c r="AX91" i="10"/>
  <c r="AX141" i="10" s="1"/>
  <c r="AX132" i="10"/>
  <c r="A124" i="7"/>
  <c r="B22" i="2"/>
  <c r="B23" i="2" s="1"/>
  <c r="K124" i="7" s="1"/>
  <c r="C64" i="11"/>
  <c r="D65" i="9"/>
  <c r="D76" i="9" s="1"/>
  <c r="F106" i="12"/>
  <c r="G106" i="12" s="1"/>
  <c r="H106" i="12" s="1"/>
  <c r="I106" i="12" s="1"/>
  <c r="J106" i="12" s="1"/>
  <c r="K106" i="12" s="1"/>
  <c r="L106" i="12" s="1"/>
  <c r="M106" i="12" s="1"/>
  <c r="N106" i="12" s="1"/>
  <c r="O106" i="12" s="1"/>
  <c r="P106" i="12" s="1"/>
  <c r="Q106" i="12" s="1"/>
  <c r="AB106" i="10"/>
  <c r="AI96" i="10"/>
  <c r="AS88" i="10"/>
  <c r="AS129" i="10"/>
  <c r="BD128" i="10"/>
  <c r="BD87" i="10"/>
  <c r="BD137" i="10" s="1"/>
  <c r="AT90" i="10"/>
  <c r="AT140" i="10" s="1"/>
  <c r="AT131" i="10"/>
  <c r="AW91" i="10"/>
  <c r="AW141" i="10" s="1"/>
  <c r="AW132" i="10"/>
  <c r="BD85" i="10"/>
  <c r="BD126" i="10"/>
  <c r="AS127" i="10"/>
  <c r="AS86" i="10"/>
  <c r="AW87" i="10"/>
  <c r="AW137" i="10" s="1"/>
  <c r="AW128" i="10"/>
  <c r="BC91" i="10"/>
  <c r="BC141" i="10" s="1"/>
  <c r="BC132" i="10"/>
  <c r="AT85" i="10"/>
  <c r="AT126" i="10"/>
  <c r="AA20" i="17"/>
  <c r="V20" i="17" s="1"/>
  <c r="J45" i="17" s="1"/>
  <c r="G85" i="7"/>
  <c r="B5" i="8"/>
  <c r="B5" i="14"/>
  <c r="BA88" i="10"/>
  <c r="BA138" i="10" s="1"/>
  <c r="BA129" i="10"/>
  <c r="AX86" i="10"/>
  <c r="AX136" i="10" s="1"/>
  <c r="AX127" i="10"/>
  <c r="AV132" i="10"/>
  <c r="AV91" i="10"/>
  <c r="AI93" i="10"/>
  <c r="O110" i="10"/>
  <c r="V110" i="10" s="1"/>
  <c r="V100" i="10"/>
  <c r="AH106" i="10"/>
  <c r="C61" i="15"/>
  <c r="E61" i="11"/>
  <c r="V97" i="10"/>
  <c r="O107" i="10"/>
  <c r="V107" i="10" s="1"/>
  <c r="F94" i="12"/>
  <c r="G94" i="12" s="1"/>
  <c r="H94" i="12" s="1"/>
  <c r="I94" i="12" s="1"/>
  <c r="J94" i="12" s="1"/>
  <c r="K94" i="12" s="1"/>
  <c r="L94" i="12" s="1"/>
  <c r="M94" i="12" s="1"/>
  <c r="N94" i="12" s="1"/>
  <c r="O94" i="12" s="1"/>
  <c r="P94" i="12" s="1"/>
  <c r="Q94" i="12" s="1"/>
  <c r="AX129" i="10"/>
  <c r="AX88" i="10"/>
  <c r="AX138" i="10" s="1"/>
  <c r="AT128" i="10"/>
  <c r="AT87" i="10"/>
  <c r="AT137" i="10" s="1"/>
  <c r="AV131" i="10"/>
  <c r="AV90" i="10"/>
  <c r="AS91" i="10"/>
  <c r="AS132" i="10"/>
  <c r="AH102" i="10"/>
  <c r="BA89" i="10"/>
  <c r="BA139" i="10" s="1"/>
  <c r="BA130" i="10"/>
  <c r="AX128" i="10"/>
  <c r="AX87" i="10"/>
  <c r="AX137" i="10" s="1"/>
  <c r="AH105" i="10"/>
  <c r="AE102" i="10"/>
  <c r="BD127" i="10"/>
  <c r="BD86" i="10"/>
  <c r="BD136" i="10" s="1"/>
  <c r="BB132" i="10"/>
  <c r="BB91" i="10"/>
  <c r="BB126" i="10"/>
  <c r="BB85" i="10"/>
  <c r="BC88" i="10"/>
  <c r="BC138" i="10" s="1"/>
  <c r="BC129" i="10"/>
  <c r="AT89" i="10"/>
  <c r="AT139" i="10" s="1"/>
  <c r="AT130" i="10"/>
  <c r="AI101" i="10"/>
  <c r="AB111" i="10"/>
  <c r="AI111" i="10" s="1"/>
  <c r="AS128" i="10"/>
  <c r="AS87" i="10"/>
  <c r="BB131" i="10"/>
  <c r="BB90" i="10"/>
  <c r="D55" i="15"/>
  <c r="F55" i="15" s="1"/>
  <c r="AU128" i="10"/>
  <c r="AU87" i="10"/>
  <c r="AU137" i="10" s="1"/>
  <c r="AZ86" i="10"/>
  <c r="AZ136" i="10" s="1"/>
  <c r="AZ127" i="10"/>
  <c r="BC127" i="10"/>
  <c r="BC86" i="10"/>
  <c r="BC136" i="10" s="1"/>
  <c r="AY91" i="10"/>
  <c r="AY132" i="10"/>
  <c r="V127" i="10"/>
  <c r="AS126" i="10"/>
  <c r="AS85" i="10"/>
  <c r="R84" i="12"/>
  <c r="R119" i="12" s="1"/>
  <c r="R125" i="12" s="1"/>
  <c r="F119" i="12"/>
  <c r="F125" i="12" s="1"/>
  <c r="AZ129" i="10"/>
  <c r="AZ88" i="10"/>
  <c r="AZ138" i="10" s="1"/>
  <c r="AS89" i="10"/>
  <c r="AS130" i="10"/>
  <c r="AA16" i="17"/>
  <c r="D16" i="17" s="1"/>
  <c r="D28" i="17" s="1"/>
  <c r="BC87" i="10"/>
  <c r="BC137" i="10" s="1"/>
  <c r="BC128" i="10"/>
  <c r="BC90" i="10"/>
  <c r="BC140" i="10" s="1"/>
  <c r="BC131" i="10"/>
  <c r="BA86" i="10"/>
  <c r="BA136" i="10" s="1"/>
  <c r="BA127" i="10"/>
  <c r="BD91" i="10"/>
  <c r="BD141" i="10" s="1"/>
  <c r="BD132" i="10"/>
  <c r="O108" i="10"/>
  <c r="V108" i="10" s="1"/>
  <c r="V98" i="10"/>
  <c r="AY126" i="10"/>
  <c r="AY85" i="10"/>
  <c r="AI99" i="10"/>
  <c r="AB109" i="10"/>
  <c r="AI109" i="10" s="1"/>
  <c r="BB129" i="10"/>
  <c r="BB88" i="10"/>
  <c r="AW130" i="10"/>
  <c r="AW89" i="10"/>
  <c r="AW139" i="10" s="1"/>
  <c r="AZ128" i="10"/>
  <c r="AZ87" i="10"/>
  <c r="AZ137" i="10" s="1"/>
  <c r="BD131" i="10"/>
  <c r="BD90" i="10"/>
  <c r="BD140" i="10" s="1"/>
  <c r="AA23" i="17"/>
  <c r="Q23" i="17" s="1"/>
  <c r="E48" i="17" s="1"/>
  <c r="AV85" i="10"/>
  <c r="AV126" i="10"/>
  <c r="AY88" i="10"/>
  <c r="AY129" i="10"/>
  <c r="BB130" i="10"/>
  <c r="BB89" i="10"/>
  <c r="AB102" i="10"/>
  <c r="AV128" i="10"/>
  <c r="AV87" i="10"/>
  <c r="AW90" i="10"/>
  <c r="AW140" i="10" s="1"/>
  <c r="AW131" i="10"/>
  <c r="V96" i="10"/>
  <c r="O106" i="10"/>
  <c r="V106" i="10" s="1"/>
  <c r="BD88" i="10"/>
  <c r="BD138" i="10" s="1"/>
  <c r="BD129" i="10"/>
  <c r="BC130" i="10"/>
  <c r="BC89" i="10"/>
  <c r="BC139" i="10" s="1"/>
  <c r="BA87" i="10"/>
  <c r="BA137" i="10" s="1"/>
  <c r="BA128" i="10"/>
  <c r="AS131" i="10"/>
  <c r="AS90" i="10"/>
  <c r="BC126" i="10"/>
  <c r="BC85" i="10"/>
  <c r="AT86" i="10"/>
  <c r="AT136" i="10" s="1"/>
  <c r="AT127" i="10"/>
  <c r="AZ91" i="10"/>
  <c r="AZ141" i="10" s="1"/>
  <c r="AZ132" i="10"/>
  <c r="AW126" i="10"/>
  <c r="AW85" i="10"/>
  <c r="AU88" i="10"/>
  <c r="AU138" i="10" s="1"/>
  <c r="AU129" i="10"/>
  <c r="BD89" i="10"/>
  <c r="BD139" i="10" s="1"/>
  <c r="BD130" i="10"/>
  <c r="BB87" i="10"/>
  <c r="BB128" i="10"/>
  <c r="AX90" i="10"/>
  <c r="AX140" i="10" s="1"/>
  <c r="AX131" i="10"/>
  <c r="O105" i="10"/>
  <c r="V95" i="10"/>
  <c r="L102" i="10"/>
  <c r="U103" i="10"/>
  <c r="AA21" i="17"/>
  <c r="J21" i="17" s="1"/>
  <c r="J33" i="17" s="1"/>
  <c r="AA18" i="17"/>
  <c r="Q18" i="17" s="1"/>
  <c r="E43" i="17" s="1"/>
  <c r="AT91" i="10"/>
  <c r="AT141" i="10" s="1"/>
  <c r="AT132" i="10"/>
  <c r="AU85" i="10"/>
  <c r="AU126" i="10"/>
  <c r="I17" i="17"/>
  <c r="I29" i="17" s="1"/>
  <c r="AA17" i="17"/>
  <c r="C17" i="17" s="1"/>
  <c r="C29" i="17" s="1"/>
  <c r="O17" i="17"/>
  <c r="C42" i="17" s="1"/>
  <c r="AI100" i="10"/>
  <c r="AB110" i="10"/>
  <c r="AI110" i="10" s="1"/>
  <c r="AT88" i="10"/>
  <c r="AT138" i="10" s="1"/>
  <c r="AT129" i="10"/>
  <c r="AU89" i="10"/>
  <c r="AU139" i="10" s="1"/>
  <c r="AU130" i="10"/>
  <c r="AY90" i="10"/>
  <c r="AY131" i="10"/>
  <c r="AB108" i="10"/>
  <c r="AI108" i="10" s="1"/>
  <c r="AI98" i="10"/>
  <c r="AV88" i="10"/>
  <c r="AV129" i="10"/>
  <c r="AY130" i="10"/>
  <c r="AY89" i="10"/>
  <c r="BA90" i="10"/>
  <c r="BA140" i="10" s="1"/>
  <c r="BA131" i="10"/>
  <c r="AA22" i="17"/>
  <c r="T22" i="17" s="1"/>
  <c r="H47" i="17" s="1"/>
  <c r="AZ126" i="10"/>
  <c r="AZ85" i="10"/>
  <c r="AW88" i="10"/>
  <c r="AW138" i="10" s="1"/>
  <c r="AW129" i="10"/>
  <c r="AX130" i="10"/>
  <c r="AX89" i="10"/>
  <c r="AX139" i="10" s="1"/>
  <c r="AI97" i="10"/>
  <c r="AB107" i="10"/>
  <c r="AI107" i="10" s="1"/>
  <c r="AZ90" i="10"/>
  <c r="AZ140" i="10" s="1"/>
  <c r="AZ131" i="10"/>
  <c r="AA24" i="17"/>
  <c r="W24" i="17" s="1"/>
  <c r="K49" i="17" s="1"/>
  <c r="V99" i="10"/>
  <c r="O109" i="10"/>
  <c r="V109" i="10" s="1"/>
  <c r="AA19" i="17"/>
  <c r="C19" i="17" s="1"/>
  <c r="C31" i="17" s="1"/>
  <c r="M19" i="17"/>
  <c r="M31" i="17" s="1"/>
  <c r="I19" i="17"/>
  <c r="I31" i="17" s="1"/>
  <c r="BA126" i="10"/>
  <c r="BA85" i="10"/>
  <c r="R70" i="12"/>
  <c r="R74" i="12" s="1"/>
  <c r="F74" i="12"/>
  <c r="AV89" i="10"/>
  <c r="AV130" i="10"/>
  <c r="AU131" i="10"/>
  <c r="AU90" i="10"/>
  <c r="AU140" i="10" s="1"/>
  <c r="P70" i="5"/>
  <c r="D61" i="15" s="1"/>
  <c r="F61" i="15" s="1"/>
  <c r="D75" i="5"/>
  <c r="P75" i="5" s="1"/>
  <c r="V101" i="10"/>
  <c r="O111" i="10"/>
  <c r="V111" i="10" s="1"/>
  <c r="AV86" i="10"/>
  <c r="AV127" i="10"/>
  <c r="AX85" i="10"/>
  <c r="AX126" i="10"/>
  <c r="U105" i="10"/>
  <c r="U112" i="10" s="1"/>
  <c r="R102" i="10"/>
  <c r="K18" i="17" l="1"/>
  <c r="K30" i="17" s="1"/>
  <c r="B19" i="17"/>
  <c r="B31" i="17" s="1"/>
  <c r="G24" i="17"/>
  <c r="G36" i="17" s="1"/>
  <c r="D24" i="17"/>
  <c r="D36" i="17" s="1"/>
  <c r="K24" i="17"/>
  <c r="K36" i="17" s="1"/>
  <c r="P24" i="17"/>
  <c r="D49" i="17" s="1"/>
  <c r="V18" i="17"/>
  <c r="J43" i="17" s="1"/>
  <c r="X19" i="17"/>
  <c r="L44" i="17" s="1"/>
  <c r="J24" i="17"/>
  <c r="J36" i="17" s="1"/>
  <c r="H24" i="17"/>
  <c r="H36" i="17" s="1"/>
  <c r="I18" i="17"/>
  <c r="I30" i="17" s="1"/>
  <c r="R24" i="17"/>
  <c r="F49" i="17" s="1"/>
  <c r="J19" i="17"/>
  <c r="J31" i="17" s="1"/>
  <c r="Y24" i="17"/>
  <c r="M49" i="17" s="1"/>
  <c r="L18" i="17"/>
  <c r="L30" i="17" s="1"/>
  <c r="Y19" i="17"/>
  <c r="M44" i="17" s="1"/>
  <c r="S24" i="17"/>
  <c r="G49" i="17" s="1"/>
  <c r="O18" i="17"/>
  <c r="C43" i="17" s="1"/>
  <c r="I23" i="17"/>
  <c r="I35" i="17" s="1"/>
  <c r="B24" i="17"/>
  <c r="B36" i="17" s="1"/>
  <c r="D18" i="17"/>
  <c r="D30" i="17" s="1"/>
  <c r="L23" i="17"/>
  <c r="L35" i="17" s="1"/>
  <c r="O19" i="17"/>
  <c r="C44" i="17" s="1"/>
  <c r="U24" i="17"/>
  <c r="I49" i="17" s="1"/>
  <c r="U22" i="17"/>
  <c r="I47" i="17" s="1"/>
  <c r="S22" i="17"/>
  <c r="G47" i="17" s="1"/>
  <c r="P17" i="17"/>
  <c r="D42" i="17" s="1"/>
  <c r="J18" i="17"/>
  <c r="J30" i="17" s="1"/>
  <c r="C18" i="17"/>
  <c r="C30" i="17" s="1"/>
  <c r="S21" i="17"/>
  <c r="G46" i="17" s="1"/>
  <c r="Q21" i="17"/>
  <c r="E46" i="17" s="1"/>
  <c r="N23" i="17"/>
  <c r="B48" i="17" s="1"/>
  <c r="M16" i="17"/>
  <c r="M28" i="17" s="1"/>
  <c r="M21" i="17"/>
  <c r="M33" i="17" s="1"/>
  <c r="L22" i="17"/>
  <c r="L34" i="17" s="1"/>
  <c r="N22" i="17"/>
  <c r="B47" i="17" s="1"/>
  <c r="V17" i="17"/>
  <c r="J42" i="17" s="1"/>
  <c r="Y18" i="17"/>
  <c r="M43" i="17" s="1"/>
  <c r="B21" i="17"/>
  <c r="B33" i="17" s="1"/>
  <c r="R21" i="17"/>
  <c r="F46" i="17" s="1"/>
  <c r="S23" i="17"/>
  <c r="G48" i="17" s="1"/>
  <c r="U16" i="17"/>
  <c r="I41" i="17" s="1"/>
  <c r="T16" i="17"/>
  <c r="H41" i="17" s="1"/>
  <c r="X22" i="17"/>
  <c r="L47" i="17" s="1"/>
  <c r="Y22" i="17"/>
  <c r="M47" i="17" s="1"/>
  <c r="Q17" i="17"/>
  <c r="E42" i="17" s="1"/>
  <c r="R17" i="17"/>
  <c r="F42" i="17" s="1"/>
  <c r="S18" i="17"/>
  <c r="G43" i="17" s="1"/>
  <c r="W18" i="17"/>
  <c r="K43" i="17" s="1"/>
  <c r="P21" i="17"/>
  <c r="D46" i="17" s="1"/>
  <c r="F21" i="17"/>
  <c r="F33" i="17" s="1"/>
  <c r="K23" i="17"/>
  <c r="K35" i="17" s="1"/>
  <c r="V16" i="17"/>
  <c r="J41" i="17" s="1"/>
  <c r="F120" i="12"/>
  <c r="G120" i="12" s="1"/>
  <c r="H120" i="12" s="1"/>
  <c r="I120" i="12" s="1"/>
  <c r="J120" i="12" s="1"/>
  <c r="K120" i="12" s="1"/>
  <c r="L120" i="12" s="1"/>
  <c r="M120" i="12" s="1"/>
  <c r="N120" i="12" s="1"/>
  <c r="O120" i="12" s="1"/>
  <c r="P120" i="12" s="1"/>
  <c r="Q120" i="12" s="1"/>
  <c r="F22" i="17"/>
  <c r="F34" i="17" s="1"/>
  <c r="Y21" i="17"/>
  <c r="M46" i="17" s="1"/>
  <c r="H21" i="17"/>
  <c r="H33" i="17" s="1"/>
  <c r="E16" i="17"/>
  <c r="E28" i="17" s="1"/>
  <c r="M22" i="17"/>
  <c r="M34" i="17" s="1"/>
  <c r="N17" i="17"/>
  <c r="B42" i="17" s="1"/>
  <c r="C22" i="17"/>
  <c r="C34" i="17" s="1"/>
  <c r="J22" i="17"/>
  <c r="J34" i="17" s="1"/>
  <c r="W17" i="17"/>
  <c r="K42" i="17" s="1"/>
  <c r="B17" i="17"/>
  <c r="B29" i="17" s="1"/>
  <c r="N18" i="17"/>
  <c r="B43" i="17" s="1"/>
  <c r="K21" i="17"/>
  <c r="K33" i="17" s="1"/>
  <c r="D21" i="17"/>
  <c r="D33" i="17" s="1"/>
  <c r="V23" i="17"/>
  <c r="J48" i="17" s="1"/>
  <c r="O23" i="17"/>
  <c r="C48" i="17" s="1"/>
  <c r="F16" i="17"/>
  <c r="F28" i="17" s="1"/>
  <c r="W16" i="17"/>
  <c r="K41" i="17" s="1"/>
  <c r="O22" i="17"/>
  <c r="C47" i="17" s="1"/>
  <c r="V22" i="17"/>
  <c r="J47" i="17" s="1"/>
  <c r="M17" i="17"/>
  <c r="M29" i="17" s="1"/>
  <c r="Y16" i="17"/>
  <c r="M41" i="17" s="1"/>
  <c r="J16" i="17"/>
  <c r="J28" i="17" s="1"/>
  <c r="I22" i="17"/>
  <c r="I34" i="17" s="1"/>
  <c r="D17" i="17"/>
  <c r="D29" i="17" s="1"/>
  <c r="N21" i="17"/>
  <c r="B46" i="17" s="1"/>
  <c r="T21" i="17"/>
  <c r="H46" i="17" s="1"/>
  <c r="U23" i="17"/>
  <c r="I48" i="17" s="1"/>
  <c r="E19" i="17"/>
  <c r="E31" i="17" s="1"/>
  <c r="O24" i="17"/>
  <c r="C49" i="17" s="1"/>
  <c r="C24" i="17"/>
  <c r="C36" i="17" s="1"/>
  <c r="G22" i="17"/>
  <c r="G34" i="17" s="1"/>
  <c r="R22" i="17"/>
  <c r="F47" i="17" s="1"/>
  <c r="E17" i="17"/>
  <c r="E29" i="17" s="1"/>
  <c r="H17" i="17"/>
  <c r="H29" i="17" s="1"/>
  <c r="X18" i="17"/>
  <c r="L43" i="17" s="1"/>
  <c r="R18" i="17"/>
  <c r="F43" i="17" s="1"/>
  <c r="G21" i="17"/>
  <c r="G33" i="17" s="1"/>
  <c r="E21" i="17"/>
  <c r="E33" i="17" s="1"/>
  <c r="R23" i="17"/>
  <c r="F48" i="17" s="1"/>
  <c r="C16" i="17"/>
  <c r="C28" i="17" s="1"/>
  <c r="Q16" i="17"/>
  <c r="E41" i="17" s="1"/>
  <c r="T19" i="17"/>
  <c r="H44" i="17" s="1"/>
  <c r="BA95" i="10"/>
  <c r="AY135" i="10"/>
  <c r="AY92" i="10"/>
  <c r="H20" i="17"/>
  <c r="H32" i="17" s="1"/>
  <c r="F20" i="17"/>
  <c r="F32" i="17" s="1"/>
  <c r="BD135" i="10"/>
  <c r="BD142" i="10" s="1"/>
  <c r="BD158" i="10" s="1"/>
  <c r="BD92" i="10"/>
  <c r="R20" i="17"/>
  <c r="F45" i="17" s="1"/>
  <c r="D64" i="15"/>
  <c r="F64" i="15" s="1"/>
  <c r="B25" i="2"/>
  <c r="B26" i="2" s="1"/>
  <c r="K124" i="12" s="1"/>
  <c r="A124" i="12"/>
  <c r="P20" i="17"/>
  <c r="D45" i="17" s="1"/>
  <c r="G19" i="17"/>
  <c r="G31" i="17" s="1"/>
  <c r="Q19" i="17"/>
  <c r="E44" i="17" s="1"/>
  <c r="V24" i="17"/>
  <c r="J49" i="17" s="1"/>
  <c r="B22" i="17"/>
  <c r="B34" i="17" s="1"/>
  <c r="L17" i="17"/>
  <c r="L29" i="17" s="1"/>
  <c r="G17" i="17"/>
  <c r="G29" i="17" s="1"/>
  <c r="B18" i="17"/>
  <c r="B30" i="17" s="1"/>
  <c r="M18" i="17"/>
  <c r="M30" i="17" s="1"/>
  <c r="V21" i="17"/>
  <c r="J46" i="17" s="1"/>
  <c r="D23" i="17"/>
  <c r="D35" i="17" s="1"/>
  <c r="B23" i="17"/>
  <c r="B35" i="17" s="1"/>
  <c r="O16" i="17"/>
  <c r="C41" i="17" s="1"/>
  <c r="K16" i="17"/>
  <c r="K28" i="17" s="1"/>
  <c r="BA101" i="10"/>
  <c r="AY141" i="10"/>
  <c r="T20" i="17"/>
  <c r="H45" i="17" s="1"/>
  <c r="Q20" i="17"/>
  <c r="E45" i="17" s="1"/>
  <c r="F19" i="17"/>
  <c r="F31" i="17" s="1"/>
  <c r="T24" i="17"/>
  <c r="H49" i="17" s="1"/>
  <c r="Q22" i="17"/>
  <c r="E47" i="17" s="1"/>
  <c r="BA99" i="10"/>
  <c r="AY139" i="10"/>
  <c r="U17" i="17"/>
  <c r="I42" i="17" s="1"/>
  <c r="F17" i="17"/>
  <c r="F29" i="17" s="1"/>
  <c r="T18" i="17"/>
  <c r="H43" i="17" s="1"/>
  <c r="C21" i="17"/>
  <c r="C33" i="17" s="1"/>
  <c r="Y23" i="17"/>
  <c r="M48" i="17" s="1"/>
  <c r="C23" i="17"/>
  <c r="C35" i="17" s="1"/>
  <c r="B16" i="17"/>
  <c r="B28" i="17" s="1"/>
  <c r="S16" i="17"/>
  <c r="G41" i="17" s="1"/>
  <c r="K20" i="17"/>
  <c r="K32" i="17" s="1"/>
  <c r="I20" i="17"/>
  <c r="I32" i="17" s="1"/>
  <c r="BB136" i="10"/>
  <c r="BD96" i="10"/>
  <c r="E18" i="17"/>
  <c r="E30" i="17" s="1"/>
  <c r="G18" i="17"/>
  <c r="G30" i="17" s="1"/>
  <c r="I21" i="17"/>
  <c r="I33" i="17" s="1"/>
  <c r="V103" i="10"/>
  <c r="AX97" i="10"/>
  <c r="AV137" i="10"/>
  <c r="F23" i="17"/>
  <c r="F35" i="17" s="1"/>
  <c r="W23" i="17"/>
  <c r="K48" i="17" s="1"/>
  <c r="R16" i="17"/>
  <c r="F41" i="17" s="1"/>
  <c r="L16" i="17"/>
  <c r="L28" i="17" s="1"/>
  <c r="AU101" i="10"/>
  <c r="AS141" i="10"/>
  <c r="BE91" i="10"/>
  <c r="AX101" i="10"/>
  <c r="AV141" i="10"/>
  <c r="J20" i="17"/>
  <c r="J32" i="17" s="1"/>
  <c r="O20" i="17"/>
  <c r="C45" i="17" s="1"/>
  <c r="K19" i="17"/>
  <c r="K31" i="17" s="1"/>
  <c r="AV139" i="10"/>
  <c r="AX99" i="10"/>
  <c r="U19" i="17"/>
  <c r="I44" i="17" s="1"/>
  <c r="X24" i="17"/>
  <c r="L49" i="17" s="1"/>
  <c r="M24" i="17"/>
  <c r="M36" i="17" s="1"/>
  <c r="W22" i="17"/>
  <c r="K47" i="17" s="1"/>
  <c r="J17" i="17"/>
  <c r="J29" i="17" s="1"/>
  <c r="X17" i="17"/>
  <c r="L42" i="17" s="1"/>
  <c r="F18" i="17"/>
  <c r="F30" i="17" s="1"/>
  <c r="H18" i="17"/>
  <c r="H30" i="17" s="1"/>
  <c r="O21" i="17"/>
  <c r="C46" i="17" s="1"/>
  <c r="V105" i="10"/>
  <c r="U113" i="10"/>
  <c r="O112" i="10"/>
  <c r="BC92" i="10"/>
  <c r="BC135" i="10"/>
  <c r="BC142" i="10" s="1"/>
  <c r="BC158" i="10" s="1"/>
  <c r="H23" i="17"/>
  <c r="H35" i="17" s="1"/>
  <c r="E23" i="17"/>
  <c r="E35" i="17" s="1"/>
  <c r="G16" i="17"/>
  <c r="G28" i="17" s="1"/>
  <c r="I16" i="17"/>
  <c r="I28" i="17" s="1"/>
  <c r="BD95" i="10"/>
  <c r="BB135" i="10"/>
  <c r="BB92" i="10"/>
  <c r="AV140" i="10"/>
  <c r="AX100" i="10"/>
  <c r="D20" i="17"/>
  <c r="D32" i="17" s="1"/>
  <c r="Y20" i="17"/>
  <c r="M45" i="17" s="1"/>
  <c r="F136" i="7"/>
  <c r="F137" i="7"/>
  <c r="F126" i="7"/>
  <c r="G126" i="7" s="1"/>
  <c r="H126" i="7" s="1"/>
  <c r="I126" i="7" s="1"/>
  <c r="J126" i="7" s="1"/>
  <c r="K126" i="7" s="1"/>
  <c r="L126" i="7" s="1"/>
  <c r="M126" i="7" s="1"/>
  <c r="N126" i="7" s="1"/>
  <c r="O126" i="7" s="1"/>
  <c r="P126" i="7" s="1"/>
  <c r="Q126" i="7" s="1"/>
  <c r="F126" i="12" s="1"/>
  <c r="G126" i="12" s="1"/>
  <c r="H126" i="12" s="1"/>
  <c r="I126" i="12" s="1"/>
  <c r="J126" i="12" s="1"/>
  <c r="K126" i="12" s="1"/>
  <c r="L126" i="12" s="1"/>
  <c r="M126" i="12" s="1"/>
  <c r="N126" i="12" s="1"/>
  <c r="O126" i="12" s="1"/>
  <c r="P126" i="12" s="1"/>
  <c r="Q126" i="12" s="1"/>
  <c r="S20" i="17"/>
  <c r="G45" i="17" s="1"/>
  <c r="N19" i="17"/>
  <c r="B44" i="17" s="1"/>
  <c r="AZ135" i="10"/>
  <c r="AZ142" i="10" s="1"/>
  <c r="AZ158" i="10" s="1"/>
  <c r="AZ92" i="10"/>
  <c r="AX98" i="10"/>
  <c r="AV138" i="10"/>
  <c r="X23" i="17"/>
  <c r="L48" i="17" s="1"/>
  <c r="W20" i="17"/>
  <c r="K45" i="17" s="1"/>
  <c r="BA97" i="10"/>
  <c r="AY137" i="10"/>
  <c r="AS140" i="10"/>
  <c r="AU100" i="10"/>
  <c r="BE90" i="10"/>
  <c r="B20" i="17"/>
  <c r="B32" i="17" s="1"/>
  <c r="BD99" i="10"/>
  <c r="BB139" i="10"/>
  <c r="BB141" i="10"/>
  <c r="BD101" i="10"/>
  <c r="BA92" i="10"/>
  <c r="BA135" i="10"/>
  <c r="BA142" i="10" s="1"/>
  <c r="BA158" i="10" s="1"/>
  <c r="W19" i="17"/>
  <c r="K44" i="17" s="1"/>
  <c r="E24" i="17"/>
  <c r="E36" i="17" s="1"/>
  <c r="N24" i="17"/>
  <c r="B49" i="17" s="1"/>
  <c r="D22" i="17"/>
  <c r="D34" i="17" s="1"/>
  <c r="P22" i="17"/>
  <c r="D47" i="17" s="1"/>
  <c r="T17" i="17"/>
  <c r="H42" i="17" s="1"/>
  <c r="S17" i="17"/>
  <c r="G42" i="17" s="1"/>
  <c r="P18" i="17"/>
  <c r="D43" i="17" s="1"/>
  <c r="U21" i="17"/>
  <c r="I46" i="17" s="1"/>
  <c r="T23" i="17"/>
  <c r="H48" i="17" s="1"/>
  <c r="N16" i="17"/>
  <c r="B41" i="17" s="1"/>
  <c r="AU99" i="10"/>
  <c r="BE89" i="10"/>
  <c r="AS139" i="10"/>
  <c r="G20" i="17"/>
  <c r="G32" i="17" s="1"/>
  <c r="BD97" i="10"/>
  <c r="BB137" i="10"/>
  <c r="X20" i="17"/>
  <c r="L45" i="17" s="1"/>
  <c r="AT135" i="10"/>
  <c r="AT142" i="10" s="1"/>
  <c r="AT158" i="10" s="1"/>
  <c r="AT92" i="10"/>
  <c r="BE88" i="10"/>
  <c r="AU98" i="10"/>
  <c r="AS138" i="10"/>
  <c r="AI103" i="10"/>
  <c r="AY140" i="10"/>
  <c r="BA100" i="10"/>
  <c r="AY138" i="10"/>
  <c r="BA98" i="10"/>
  <c r="U20" i="17"/>
  <c r="I45" i="17" s="1"/>
  <c r="H19" i="17"/>
  <c r="H31" i="17" s="1"/>
  <c r="P19" i="17"/>
  <c r="D44" i="17" s="1"/>
  <c r="L24" i="17"/>
  <c r="L36" i="17" s="1"/>
  <c r="I24" i="17"/>
  <c r="I36" i="17" s="1"/>
  <c r="H22" i="17"/>
  <c r="H34" i="17" s="1"/>
  <c r="K22" i="17"/>
  <c r="K34" i="17" s="1"/>
  <c r="K17" i="17"/>
  <c r="K29" i="17" s="1"/>
  <c r="U18" i="17"/>
  <c r="I43" i="17" s="1"/>
  <c r="X21" i="17"/>
  <c r="L46" i="17" s="1"/>
  <c r="W21" i="17"/>
  <c r="K46" i="17" s="1"/>
  <c r="G23" i="17"/>
  <c r="G35" i="17" s="1"/>
  <c r="X16" i="17"/>
  <c r="L41" i="17" s="1"/>
  <c r="BB140" i="10"/>
  <c r="BD100" i="10"/>
  <c r="M20" i="17"/>
  <c r="M32" i="17" s="1"/>
  <c r="AI106" i="10"/>
  <c r="AB112" i="10"/>
  <c r="AH113" i="10"/>
  <c r="AI105" i="10"/>
  <c r="AX135" i="10"/>
  <c r="AX142" i="10" s="1"/>
  <c r="AX158" i="10" s="1"/>
  <c r="AX92" i="10"/>
  <c r="AV136" i="10"/>
  <c r="AX96" i="10"/>
  <c r="BD98" i="10"/>
  <c r="BB138" i="10"/>
  <c r="AH112" i="10"/>
  <c r="H85" i="7"/>
  <c r="C5" i="8"/>
  <c r="C5" i="14"/>
  <c r="N20" i="17"/>
  <c r="B45" i="17" s="1"/>
  <c r="R19" i="17"/>
  <c r="F44" i="17" s="1"/>
  <c r="L19" i="17"/>
  <c r="L31" i="17" s="1"/>
  <c r="F24" i="17"/>
  <c r="F36" i="17" s="1"/>
  <c r="Q24" i="17"/>
  <c r="E49" i="17" s="1"/>
  <c r="E22" i="17"/>
  <c r="E34" i="17" s="1"/>
  <c r="Y17" i="17"/>
  <c r="M42" i="17" s="1"/>
  <c r="L21" i="17"/>
  <c r="L33" i="17" s="1"/>
  <c r="P23" i="17"/>
  <c r="D48" i="17" s="1"/>
  <c r="N48" i="17" s="1"/>
  <c r="J23" i="17"/>
  <c r="J35" i="17" s="1"/>
  <c r="H16" i="17"/>
  <c r="H28" i="17" s="1"/>
  <c r="BE87" i="10"/>
  <c r="AS137" i="10"/>
  <c r="AU97" i="10"/>
  <c r="L20" i="17"/>
  <c r="L32" i="17" s="1"/>
  <c r="E20" i="17"/>
  <c r="E32" i="17" s="1"/>
  <c r="S19" i="17"/>
  <c r="G44" i="17" s="1"/>
  <c r="D19" i="17"/>
  <c r="D31" i="17" s="1"/>
  <c r="AU135" i="10"/>
  <c r="AU142" i="10" s="1"/>
  <c r="AU158" i="10" s="1"/>
  <c r="AU92" i="10"/>
  <c r="AX95" i="10"/>
  <c r="AV92" i="10"/>
  <c r="AV135" i="10"/>
  <c r="V19" i="17"/>
  <c r="J44" i="17" s="1"/>
  <c r="AW92" i="10"/>
  <c r="AW135" i="10"/>
  <c r="AW142" i="10" s="1"/>
  <c r="AW158" i="10" s="1"/>
  <c r="M23" i="17"/>
  <c r="M35" i="17" s="1"/>
  <c r="P16" i="17"/>
  <c r="D41" i="17" s="1"/>
  <c r="AS135" i="10"/>
  <c r="BE85" i="10"/>
  <c r="AU95" i="10"/>
  <c r="AS92" i="10"/>
  <c r="BD93" i="10"/>
  <c r="C20" i="17"/>
  <c r="C32" i="17" s="1"/>
  <c r="BE86" i="10"/>
  <c r="AU96" i="10"/>
  <c r="AS136" i="10"/>
  <c r="E64" i="11"/>
  <c r="C64" i="15"/>
  <c r="BA96" i="10"/>
  <c r="AY136" i="10"/>
  <c r="BD107" i="10" l="1"/>
  <c r="J38" i="17"/>
  <c r="N29" i="17"/>
  <c r="N46" i="17"/>
  <c r="D38" i="17"/>
  <c r="N43" i="17"/>
  <c r="H51" i="17"/>
  <c r="BD108" i="10"/>
  <c r="BD106" i="10"/>
  <c r="J51" i="17"/>
  <c r="E51" i="17"/>
  <c r="BE93" i="10"/>
  <c r="N31" i="17"/>
  <c r="BE137" i="10"/>
  <c r="AI113" i="10"/>
  <c r="K51" i="17"/>
  <c r="F38" i="17"/>
  <c r="BE138" i="10"/>
  <c r="N36" i="17"/>
  <c r="N33" i="17"/>
  <c r="M38" i="17"/>
  <c r="BE140" i="10"/>
  <c r="M51" i="17"/>
  <c r="I51" i="17"/>
  <c r="AY142" i="10"/>
  <c r="AY158" i="10" s="1"/>
  <c r="N47" i="17"/>
  <c r="K38" i="17"/>
  <c r="C38" i="17"/>
  <c r="E38" i="17"/>
  <c r="L38" i="17"/>
  <c r="D51" i="17"/>
  <c r="D5" i="14"/>
  <c r="D5" i="8"/>
  <c r="I85" i="7"/>
  <c r="L51" i="17"/>
  <c r="BD110" i="10"/>
  <c r="BE139" i="10"/>
  <c r="N42" i="17"/>
  <c r="F51" i="17"/>
  <c r="N35" i="17"/>
  <c r="N49" i="17"/>
  <c r="BE97" i="10"/>
  <c r="AX107" i="10"/>
  <c r="BE107" i="10" s="1"/>
  <c r="C51" i="17"/>
  <c r="H38" i="17"/>
  <c r="BB142" i="10"/>
  <c r="BB158" i="10" s="1"/>
  <c r="AX110" i="10"/>
  <c r="BE100" i="10"/>
  <c r="N28" i="17"/>
  <c r="B38" i="17"/>
  <c r="BE135" i="10"/>
  <c r="AS142" i="10"/>
  <c r="AS158" i="10" s="1"/>
  <c r="BE99" i="10"/>
  <c r="AX109" i="10"/>
  <c r="BD102" i="10"/>
  <c r="BE101" i="10"/>
  <c r="AX111" i="10"/>
  <c r="B51" i="17"/>
  <c r="N41" i="17"/>
  <c r="I38" i="17"/>
  <c r="G38" i="17"/>
  <c r="N30" i="17"/>
  <c r="AV142" i="10"/>
  <c r="AV158" i="10" s="1"/>
  <c r="AX108" i="10"/>
  <c r="BE108" i="10" s="1"/>
  <c r="BE98" i="10"/>
  <c r="V122" i="10"/>
  <c r="V113" i="10"/>
  <c r="N32" i="17"/>
  <c r="N44" i="17"/>
  <c r="BD109" i="10"/>
  <c r="BE136" i="10"/>
  <c r="AX102" i="10"/>
  <c r="N34" i="17"/>
  <c r="BE96" i="10"/>
  <c r="AX106" i="10"/>
  <c r="BE106" i="10" s="1"/>
  <c r="BD105" i="10"/>
  <c r="BA102" i="10"/>
  <c r="G137" i="7"/>
  <c r="F132" i="7"/>
  <c r="F130" i="7"/>
  <c r="G135" i="7"/>
  <c r="G136" i="7" s="1"/>
  <c r="H135" i="7" s="1"/>
  <c r="H136" i="7" s="1"/>
  <c r="I135" i="7" s="1"/>
  <c r="I136" i="7" s="1"/>
  <c r="J135" i="7" s="1"/>
  <c r="J136" i="7" s="1"/>
  <c r="K135" i="7" s="1"/>
  <c r="K136" i="7" s="1"/>
  <c r="L135" i="7" s="1"/>
  <c r="L136" i="7" s="1"/>
  <c r="M135" i="7" s="1"/>
  <c r="M136" i="7" s="1"/>
  <c r="N135" i="7" s="1"/>
  <c r="N136" i="7" s="1"/>
  <c r="O135" i="7" s="1"/>
  <c r="O136" i="7" s="1"/>
  <c r="P135" i="7" s="1"/>
  <c r="P136" i="7" s="1"/>
  <c r="Q135" i="7" s="1"/>
  <c r="Q136" i="7" s="1"/>
  <c r="AU102" i="10"/>
  <c r="AX105" i="10"/>
  <c r="BE95" i="10"/>
  <c r="BD103" i="10"/>
  <c r="N45" i="17"/>
  <c r="BE141" i="10"/>
  <c r="G51" i="17"/>
  <c r="BD111" i="10"/>
  <c r="BE110" i="10" l="1"/>
  <c r="N51" i="17"/>
  <c r="BE111" i="10"/>
  <c r="BE109" i="10"/>
  <c r="BE103" i="10"/>
  <c r="BE158" i="10"/>
  <c r="BE105" i="10"/>
  <c r="BD113" i="10"/>
  <c r="BE142" i="10"/>
  <c r="N38" i="17"/>
  <c r="J85" i="7"/>
  <c r="E5" i="14"/>
  <c r="E5" i="8"/>
  <c r="F135" i="12"/>
  <c r="D59" i="9"/>
  <c r="D62" i="9" s="1"/>
  <c r="F131" i="7"/>
  <c r="G129" i="7"/>
  <c r="G130" i="7" s="1"/>
  <c r="H137" i="7"/>
  <c r="G132" i="7"/>
  <c r="H129" i="7" l="1"/>
  <c r="H130" i="7" s="1"/>
  <c r="G131" i="7"/>
  <c r="BE122" i="10"/>
  <c r="BE113" i="10"/>
  <c r="F5" i="8"/>
  <c r="F5" i="14"/>
  <c r="K85" i="7"/>
  <c r="F137" i="12"/>
  <c r="F129" i="12"/>
  <c r="F136" i="12"/>
  <c r="I137" i="7"/>
  <c r="H132" i="7"/>
  <c r="I132" i="7" l="1"/>
  <c r="J137" i="7"/>
  <c r="G137" i="12"/>
  <c r="F132" i="12"/>
  <c r="G135" i="12"/>
  <c r="G136" i="12" s="1"/>
  <c r="H135" i="12" s="1"/>
  <c r="H136" i="12" s="1"/>
  <c r="I135" i="12" s="1"/>
  <c r="I136" i="12" s="1"/>
  <c r="J135" i="12" s="1"/>
  <c r="J136" i="12" s="1"/>
  <c r="K135" i="12" s="1"/>
  <c r="K136" i="12" s="1"/>
  <c r="L135" i="12" s="1"/>
  <c r="L136" i="12" s="1"/>
  <c r="M135" i="12" s="1"/>
  <c r="M136" i="12" s="1"/>
  <c r="N135" i="12" s="1"/>
  <c r="N136" i="12" s="1"/>
  <c r="O135" i="12" s="1"/>
  <c r="O136" i="12" s="1"/>
  <c r="P135" i="12" s="1"/>
  <c r="P136" i="12" s="1"/>
  <c r="Q135" i="12" s="1"/>
  <c r="Q136" i="12" s="1"/>
  <c r="F130" i="12"/>
  <c r="G5" i="14"/>
  <c r="L85" i="7"/>
  <c r="G5" i="8"/>
  <c r="H131" i="7"/>
  <c r="I129" i="7"/>
  <c r="I130" i="7" s="1"/>
  <c r="H5" i="8" l="1"/>
  <c r="H5" i="14"/>
  <c r="M85" i="7"/>
  <c r="I131" i="7"/>
  <c r="J129" i="7"/>
  <c r="J130" i="7" s="1"/>
  <c r="F131" i="12"/>
  <c r="G129" i="12"/>
  <c r="G130" i="12" s="1"/>
  <c r="H137" i="12"/>
  <c r="G132" i="12"/>
  <c r="K137" i="7"/>
  <c r="J132" i="7"/>
  <c r="L137" i="7" l="1"/>
  <c r="K132" i="7"/>
  <c r="H129" i="12"/>
  <c r="H130" i="12" s="1"/>
  <c r="G131" i="12"/>
  <c r="I137" i="12"/>
  <c r="H132" i="12"/>
  <c r="J131" i="7"/>
  <c r="K129" i="7"/>
  <c r="K130" i="7" s="1"/>
  <c r="I5" i="14"/>
  <c r="N85" i="7"/>
  <c r="I5" i="8"/>
  <c r="K131" i="7" l="1"/>
  <c r="L129" i="7"/>
  <c r="L130" i="7" s="1"/>
  <c r="J5" i="8"/>
  <c r="J5" i="14"/>
  <c r="O85" i="7"/>
  <c r="I129" i="12"/>
  <c r="I130" i="12" s="1"/>
  <c r="H131" i="12"/>
  <c r="I132" i="12"/>
  <c r="J137" i="12"/>
  <c r="L132" i="7"/>
  <c r="M137" i="7"/>
  <c r="M132" i="7" l="1"/>
  <c r="N137" i="7"/>
  <c r="K137" i="12"/>
  <c r="J132" i="12"/>
  <c r="K5" i="14"/>
  <c r="K5" i="8"/>
  <c r="P85" i="7"/>
  <c r="M129" i="7"/>
  <c r="M130" i="7" s="1"/>
  <c r="L131" i="7"/>
  <c r="J129" i="12"/>
  <c r="J130" i="12" s="1"/>
  <c r="I131" i="12"/>
  <c r="K132" i="12" l="1"/>
  <c r="L137" i="12"/>
  <c r="M131" i="7"/>
  <c r="N129" i="7"/>
  <c r="N130" i="7" s="1"/>
  <c r="O137" i="7"/>
  <c r="N132" i="7"/>
  <c r="J131" i="12"/>
  <c r="K129" i="12"/>
  <c r="K130" i="12" s="1"/>
  <c r="L5" i="8"/>
  <c r="Q85" i="7"/>
  <c r="L5" i="14"/>
  <c r="M5" i="14" l="1"/>
  <c r="M5" i="8"/>
  <c r="F85" i="12"/>
  <c r="K131" i="12"/>
  <c r="L129" i="12"/>
  <c r="L130" i="12" s="1"/>
  <c r="P137" i="7"/>
  <c r="O132" i="7"/>
  <c r="L132" i="12"/>
  <c r="M137" i="12"/>
  <c r="O129" i="7"/>
  <c r="O130" i="7" s="1"/>
  <c r="N131" i="7"/>
  <c r="M132" i="12" l="1"/>
  <c r="N137" i="12"/>
  <c r="O131" i="7"/>
  <c r="P129" i="7"/>
  <c r="P130" i="7" s="1"/>
  <c r="L131" i="12"/>
  <c r="M129" i="12"/>
  <c r="M130" i="12" s="1"/>
  <c r="Q137" i="7"/>
  <c r="Q132" i="7" s="1"/>
  <c r="P132" i="7"/>
  <c r="N5" i="8"/>
  <c r="G85" i="12"/>
  <c r="N5" i="14"/>
  <c r="M131" i="12" l="1"/>
  <c r="N129" i="12"/>
  <c r="N130" i="12" s="1"/>
  <c r="O137" i="12"/>
  <c r="N132" i="12"/>
  <c r="O5" i="14"/>
  <c r="H85" i="12"/>
  <c r="O5" i="8"/>
  <c r="P131" i="7"/>
  <c r="Q129" i="7"/>
  <c r="Q130" i="7" s="1"/>
  <c r="Q131" i="7" s="1"/>
  <c r="P5" i="14" l="1"/>
  <c r="P5" i="8"/>
  <c r="I85" i="12"/>
  <c r="N131" i="12"/>
  <c r="O129" i="12"/>
  <c r="O130" i="12" s="1"/>
  <c r="P137" i="12"/>
  <c r="O132" i="12"/>
  <c r="O131" i="12" l="1"/>
  <c r="P129" i="12"/>
  <c r="P130" i="12" s="1"/>
  <c r="P132" i="12"/>
  <c r="Q137" i="12"/>
  <c r="Q132" i="12" s="1"/>
  <c r="J85" i="12"/>
  <c r="Q5" i="14"/>
  <c r="Q5" i="8"/>
  <c r="K85" i="12" l="1"/>
  <c r="R5" i="14"/>
  <c r="R5" i="8"/>
  <c r="Q129" i="12"/>
  <c r="Q130" i="12" s="1"/>
  <c r="Q131" i="12" s="1"/>
  <c r="P131" i="12"/>
  <c r="S5" i="14" l="1"/>
  <c r="S5" i="8"/>
  <c r="L85" i="12"/>
  <c r="T5" i="14" l="1"/>
  <c r="T5" i="8"/>
  <c r="M85" i="12"/>
  <c r="U5" i="14" l="1"/>
  <c r="N85" i="12"/>
  <c r="U5" i="8"/>
  <c r="O85" i="12" l="1"/>
  <c r="V5" i="8"/>
  <c r="V5" i="14"/>
  <c r="W5" i="14" l="1"/>
  <c r="W5" i="8"/>
  <c r="P85" i="12"/>
  <c r="X5" i="8" l="1"/>
  <c r="X5" i="14"/>
  <c r="Q85" i="12"/>
  <c r="Y5" i="14" l="1"/>
  <c r="Y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Apelgren</author>
  </authors>
  <commentList>
    <comment ref="G9" authorId="0" shapeId="0" xr:uid="{455B85D1-80A6-4459-8AFF-E745C34ED38F}">
      <text>
        <r>
          <rPr>
            <sz val="9"/>
            <color indexed="81"/>
            <rFont val="Tahoma"/>
            <family val="2"/>
          </rPr>
          <t xml:space="preserve">Fördela summan manuellt i likviditetsbudget
</t>
        </r>
      </text>
    </comment>
    <comment ref="G10" authorId="0" shapeId="0" xr:uid="{686339D5-0A60-4E7F-8B4C-0748B72297B7}">
      <text>
        <r>
          <rPr>
            <sz val="9"/>
            <color indexed="81"/>
            <rFont val="Tahoma"/>
            <family val="2"/>
          </rPr>
          <t xml:space="preserve">Fördela summan manuellt i likviditetsbudget
</t>
        </r>
      </text>
    </comment>
    <comment ref="G11" authorId="0" shapeId="0" xr:uid="{CA92306B-5140-4FCB-916E-C774E536F7C9}">
      <text>
        <r>
          <rPr>
            <sz val="9"/>
            <color indexed="81"/>
            <rFont val="Tahoma"/>
            <family val="2"/>
          </rPr>
          <t xml:space="preserve">Fördela summan manuellt i likviditetsbudget
</t>
        </r>
      </text>
    </comment>
    <comment ref="G16" authorId="0" shapeId="0" xr:uid="{716CF1DE-2381-41F8-8990-5DE131FD2333}">
      <text>
        <r>
          <rPr>
            <sz val="9"/>
            <color indexed="81"/>
            <rFont val="Tahoma"/>
            <family val="2"/>
          </rPr>
          <t xml:space="preserve">Fördela summan manuellt i likviditetsbudget
</t>
        </r>
      </text>
    </comment>
    <comment ref="G17" authorId="0" shapeId="0" xr:uid="{2666A65C-3117-4ADD-9779-C584B1C64A46}">
      <text>
        <r>
          <rPr>
            <sz val="9"/>
            <color indexed="81"/>
            <rFont val="Tahoma"/>
            <family val="2"/>
          </rPr>
          <t xml:space="preserve">Fördela summan manuellt i likviditetsbudget
</t>
        </r>
      </text>
    </comment>
    <comment ref="G18" authorId="0" shapeId="0" xr:uid="{8BA89D51-03C5-4F1A-93D3-950E607FDD57}">
      <text>
        <r>
          <rPr>
            <sz val="9"/>
            <color indexed="81"/>
            <rFont val="Tahoma"/>
            <family val="2"/>
          </rPr>
          <t xml:space="preserve">Fördela summan manuellt i likviditetsbudget
</t>
        </r>
      </text>
    </comment>
    <comment ref="G19" authorId="0" shapeId="0" xr:uid="{24EF1DFA-3EA9-4123-846E-6F6D35E8262B}">
      <text>
        <r>
          <rPr>
            <sz val="9"/>
            <color indexed="81"/>
            <rFont val="Tahoma"/>
            <family val="2"/>
          </rPr>
          <t xml:space="preserve">Fördela summan manuellt i likviditetsbudget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Apelgren</author>
  </authors>
  <commentList>
    <comment ref="A22" authorId="0" shapeId="0" xr:uid="{584BB2FE-7FDB-41E1-ACFD-5882452A4D5E}">
      <text>
        <r>
          <rPr>
            <sz val="9"/>
            <color indexed="81"/>
            <rFont val="Tahoma"/>
            <family val="2"/>
          </rPr>
          <t xml:space="preserve">Hur mycket mitt lager ökar eller minskar med varje månad. Om lagret ökar så belastar inte lagerinköpen resultatet men utbetalningen kommer med i likviditetsbudgeten.
</t>
        </r>
      </text>
    </comment>
    <comment ref="A55" authorId="0" shapeId="0" xr:uid="{F0E29FDE-EBA3-46ED-953C-742A38571A93}">
      <text>
        <r>
          <rPr>
            <sz val="9"/>
            <color indexed="81"/>
            <rFont val="Tahoma"/>
            <family val="2"/>
          </rPr>
          <t>Schablonvärde, kan behöva justeras beroende av skattetabell, lönenivå, etc</t>
        </r>
      </text>
    </comment>
    <comment ref="A56" authorId="0" shapeId="0" xr:uid="{035BDBE2-D6DD-4B7B-A90A-28A13DDE3F75}">
      <text>
        <r>
          <rPr>
            <sz val="9"/>
            <color indexed="81"/>
            <rFont val="Tahoma"/>
            <family val="2"/>
          </rPr>
          <t xml:space="preserve">Arbetsgivaravgifter enl  skatteverket. Kan behöva justeras vid skattelättnad för viss kategori eller årsvisa förändringar. </t>
        </r>
      </text>
    </comment>
    <comment ref="A58" authorId="0" shapeId="0" xr:uid="{77FEA267-5EB5-44EB-90EF-014B8C4C2505}">
      <text>
        <r>
          <rPr>
            <sz val="9"/>
            <color indexed="81"/>
            <rFont val="Tahoma"/>
            <family val="2"/>
          </rPr>
          <t>Ett vanligt schablonvärde (2019) är 4,5% av bruttolön</t>
        </r>
      </text>
    </comment>
    <comment ref="A59" authorId="0" shapeId="0" xr:uid="{BEF70C59-797D-4C8C-8706-B3DEFAAAA482}">
      <text>
        <r>
          <rPr>
            <sz val="9"/>
            <color indexed="81"/>
            <rFont val="Tahoma"/>
            <family val="2"/>
          </rPr>
          <t xml:space="preserve">Särskild löneskatt enl  skatteverket. Kan behöva justeras vid skattelättnad för viss kategori eller årsvisa förändringar. </t>
        </r>
      </text>
    </comment>
    <comment ref="A60" authorId="0" shapeId="0" xr:uid="{DCD37DBB-D6F2-4BF4-B7C8-EB35001EF349}">
      <text>
        <r>
          <rPr>
            <sz val="9"/>
            <color indexed="81"/>
            <rFont val="Tahoma"/>
            <family val="2"/>
          </rPr>
          <t>Ett vanligt schablonvärde (2018) är 3% av bruttolönen</t>
        </r>
      </text>
    </comment>
    <comment ref="A62" authorId="0" shapeId="0" xr:uid="{D0FF30BC-9BF8-4FF8-B067-53C89CE70092}">
      <text>
        <r>
          <rPr>
            <sz val="9"/>
            <color indexed="81"/>
            <rFont val="Tahoma"/>
            <family val="2"/>
          </rPr>
          <t xml:space="preserve">Tex företagshälsovård, sjukvårdsförsäkring, etc
</t>
        </r>
      </text>
    </comment>
    <comment ref="A73" authorId="0" shapeId="0" xr:uid="{7BBC9829-83B6-4AD6-8A86-B7C888916E50}">
      <text>
        <r>
          <rPr>
            <sz val="9"/>
            <color indexed="81"/>
            <rFont val="Tahoma"/>
            <family val="2"/>
          </rPr>
          <t>Avser räntekostnader för lån specifierade i likviditetsbudgeten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Apelgren</author>
  </authors>
  <commentList>
    <comment ref="A102" authorId="0" shapeId="0" xr:uid="{D1F1900F-683D-46A3-B90B-644C23B64662}">
      <text>
        <r>
          <rPr>
            <sz val="9"/>
            <color indexed="81"/>
            <rFont val="Tahoma"/>
            <family val="2"/>
          </rPr>
          <t>Ökning/minskning kan vara aktuellt vid tex tillfällig ökning/minskning av kontokredit</t>
        </r>
      </text>
    </comment>
    <comment ref="A103" authorId="0" shapeId="0" xr:uid="{8AF0E1A9-0185-42C7-8388-905280268224}">
      <text>
        <r>
          <rPr>
            <sz val="9"/>
            <color indexed="81"/>
            <rFont val="Tahoma"/>
            <family val="2"/>
          </rPr>
          <t xml:space="preserve">Kontraktsränta är en viss % av beviljad kontokredit som du betalar oavsett om du utnyttjar den eller ej. Dispositionsränta betalas med en viss % av utnyttjad kredit. Fyll i uppskattad totalsumma per månad.
</t>
        </r>
      </text>
    </comment>
    <comment ref="A106" authorId="0" shapeId="0" xr:uid="{384ADFD7-0C49-429A-BF8B-8BE198D60322}">
      <text>
        <r>
          <rPr>
            <sz val="9"/>
            <color indexed="81"/>
            <rFont val="Tahoma"/>
            <family val="2"/>
          </rPr>
          <t>Inklusive eventuell
kontokredit</t>
        </r>
      </text>
    </comment>
    <comment ref="A126" authorId="0" shapeId="0" xr:uid="{E5B6876F-5918-45B9-B910-696422813C6F}">
      <text>
        <r>
          <rPr>
            <sz val="9"/>
            <color indexed="81"/>
            <rFont val="Tahoma"/>
            <family val="2"/>
          </rPr>
          <t>Inklusive eventuell
kontokredit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Apelgren</author>
  </authors>
  <commentList>
    <comment ref="A22" authorId="0" shapeId="0" xr:uid="{EDD87F1D-1B15-4792-94A4-C0B4305FB69A}">
      <text>
        <r>
          <rPr>
            <sz val="9"/>
            <color indexed="81"/>
            <rFont val="Tahoma"/>
            <family val="2"/>
          </rPr>
          <t xml:space="preserve">Hur mycket mitt lager ökar eller minskar med varje månad. Om lagret ökar så belastar inte lagerinköpen resultatet men utbetalningen kommer med i likviditetsbudgeten.
</t>
        </r>
      </text>
    </comment>
    <comment ref="A55" authorId="0" shapeId="0" xr:uid="{995D9164-5A93-47B2-AB66-87B87BF255C4}">
      <text>
        <r>
          <rPr>
            <sz val="9"/>
            <color indexed="81"/>
            <rFont val="Tahoma"/>
            <family val="2"/>
          </rPr>
          <t>Schablonvärde, kan behöva justeras beroende av skattetabell, lönenivå, etc</t>
        </r>
      </text>
    </comment>
    <comment ref="A56" authorId="0" shapeId="0" xr:uid="{8F2ADCF4-AA9B-46A0-949E-CA4ADB5FA06A}">
      <text>
        <r>
          <rPr>
            <sz val="9"/>
            <color indexed="81"/>
            <rFont val="Tahoma"/>
            <family val="2"/>
          </rPr>
          <t xml:space="preserve">Arbetsgivaravgifter enl  skatteverket. Kan behöva justeras vid skattelättnad för viss kategori eller årsvisa förändringar. </t>
        </r>
      </text>
    </comment>
    <comment ref="A58" authorId="0" shapeId="0" xr:uid="{CAA971A5-58A2-4968-B342-A9459E0D4C28}">
      <text>
        <r>
          <rPr>
            <sz val="9"/>
            <color indexed="81"/>
            <rFont val="Tahoma"/>
            <family val="2"/>
          </rPr>
          <t>Ett vanligt schablonvärde (2019) är 4,5% av bruttolön</t>
        </r>
      </text>
    </comment>
    <comment ref="A59" authorId="0" shapeId="0" xr:uid="{C0FA97E3-E357-4D03-99CA-CC86968EC0A6}">
      <text>
        <r>
          <rPr>
            <sz val="9"/>
            <color indexed="81"/>
            <rFont val="Tahoma"/>
            <family val="2"/>
          </rPr>
          <t xml:space="preserve">Särskild löneskatt enl  skatteverket. Kan behöva justeras vid skattelättnad för viss kategori eller årsvisa förändringar. </t>
        </r>
      </text>
    </comment>
    <comment ref="A60" authorId="0" shapeId="0" xr:uid="{C2F6D854-CBB3-40BB-954E-EEAB5CFD8B43}">
      <text>
        <r>
          <rPr>
            <sz val="9"/>
            <color indexed="81"/>
            <rFont val="Tahoma"/>
            <family val="2"/>
          </rPr>
          <t>Ett vanligt schablonvärde (2018) är 3% av bruttolönen</t>
        </r>
      </text>
    </comment>
    <comment ref="A62" authorId="0" shapeId="0" xr:uid="{7172FECC-26F2-4789-A914-1A91EF93A84F}">
      <text>
        <r>
          <rPr>
            <sz val="9"/>
            <color indexed="81"/>
            <rFont val="Tahoma"/>
            <family val="2"/>
          </rPr>
          <t xml:space="preserve">Tex företagshälsovård, sjukvårdsförsäkring, etc
</t>
        </r>
      </text>
    </comment>
    <comment ref="A73" authorId="0" shapeId="0" xr:uid="{65D26123-D1EB-4F36-BB3D-BF84E9BE7B1B}">
      <text>
        <r>
          <rPr>
            <sz val="9"/>
            <color indexed="81"/>
            <rFont val="Tahoma"/>
            <family val="2"/>
          </rPr>
          <t>Avser räntekostnader för lån specifierade i likviditetsbudgeten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tc={9A007A1F-952E-4D47-BF80-28D110640E6B}</author>
  </authors>
  <commentList>
    <comment ref="B29" authorId="0" shapeId="0" xr:uid="{9A007A1F-952E-4D47-BF80-28D110640E6B}">
      <text>
        <r>
          <rPr>
            <sz val="10"/>
            <color theme="1"/>
            <rFont val="Arial"/>
            <family val="2"/>
            <scheme val="minor"/>
          </rPr>
          <t>[Trådad kommentar]
I din version av Excel kan du läsa den här trådade kommentaren, men eventuella ändringar i den tas bort om filen öppnas i en senare version av Excel. Läs mer: https://go.microsoft.com/fwlink/?linkid=870924
Kommentar:
    Minst = Aktiekapitalet 
(om mer än 50% förbrukat- kontrollbalans)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Apelgren</author>
  </authors>
  <commentList>
    <comment ref="A102" authorId="0" shapeId="0" xr:uid="{DF5B7F34-9FF5-49B2-BF2C-E31E9317DE4E}">
      <text>
        <r>
          <rPr>
            <sz val="9"/>
            <color indexed="81"/>
            <rFont val="Tahoma"/>
            <family val="2"/>
          </rPr>
          <t>Ökning/minskning kan vara aktuellt vid tex tillfällig ökning/minskning av kontokredit</t>
        </r>
      </text>
    </comment>
    <comment ref="D102" authorId="0" shapeId="0" xr:uid="{71BA51CB-1173-43CB-B27B-E15F99A91A80}">
      <text>
        <r>
          <rPr>
            <sz val="9"/>
            <color indexed="81"/>
            <rFont val="Tahoma"/>
            <family val="2"/>
          </rPr>
          <t>Befintlig kontokredit från År 1</t>
        </r>
      </text>
    </comment>
    <comment ref="A103" authorId="0" shapeId="0" xr:uid="{9CCC462E-6DA9-42C7-A575-BE05E86F066D}">
      <text>
        <r>
          <rPr>
            <sz val="9"/>
            <color indexed="81"/>
            <rFont val="Tahoma"/>
            <family val="2"/>
          </rPr>
          <t xml:space="preserve">Kontraktsränta är en viss % av beviljad kontokredit som du betalar oavsett om du utnyttjar den eller ej. Dispositionsränta betalas med en viss % av utnyttjad kredit. Fyll i uppskattad totalsumma per månad.
</t>
        </r>
      </text>
    </comment>
    <comment ref="A106" authorId="0" shapeId="0" xr:uid="{CDA57B9C-DDCD-427B-886D-201330091526}">
      <text>
        <r>
          <rPr>
            <sz val="9"/>
            <color indexed="81"/>
            <rFont val="Tahoma"/>
            <family val="2"/>
          </rPr>
          <t>Inklusive eventuell
kontokredit</t>
        </r>
      </text>
    </comment>
    <comment ref="A120" authorId="0" shapeId="0" xr:uid="{0FE72EB8-4397-4CBA-9FD7-F64696432B47}">
      <text>
        <r>
          <rPr>
            <sz val="9"/>
            <color indexed="81"/>
            <rFont val="Tahoma"/>
            <family val="2"/>
          </rPr>
          <t>Exklusive eventuell
kontokredit</t>
        </r>
      </text>
    </comment>
    <comment ref="A126" authorId="0" shapeId="0" xr:uid="{0BDCE6D9-B52C-45B7-A6F9-9F0C3BE6E941}">
      <text>
        <r>
          <rPr>
            <sz val="9"/>
            <color indexed="81"/>
            <rFont val="Tahoma"/>
            <family val="2"/>
          </rPr>
          <t>Inklusive eventuell
kontokredit</t>
        </r>
      </text>
    </comment>
  </commentList>
</comments>
</file>

<file path=xl/sharedStrings.xml><?xml version="1.0" encoding="utf-8"?>
<sst xmlns="http://schemas.openxmlformats.org/spreadsheetml/2006/main" count="1424" uniqueCount="435">
  <si>
    <t>Intäkter</t>
  </si>
  <si>
    <t>Kostnader för inköp varor, material och tjänster</t>
  </si>
  <si>
    <t>Lokalkostnader, hyra, el etc</t>
  </si>
  <si>
    <t>Förbruknings inventarier/material</t>
  </si>
  <si>
    <t>Hyra/leasing av maskiner, datorer, bil etc</t>
  </si>
  <si>
    <t>Reparation och underhåll</t>
  </si>
  <si>
    <t>Resekostnader, bilresättning, traktamente</t>
  </si>
  <si>
    <t>Reklam och PR</t>
  </si>
  <si>
    <t>Kontorsmateriel och trycksaker</t>
  </si>
  <si>
    <t>IT, Tele och data</t>
  </si>
  <si>
    <t>Porto/frakt</t>
  </si>
  <si>
    <t xml:space="preserve">Konsultarvoden </t>
  </si>
  <si>
    <t xml:space="preserve">Bankkostnader </t>
  </si>
  <si>
    <t xml:space="preserve">Licensavgifter och royalties </t>
  </si>
  <si>
    <t>Kostnader för egna patent/ varumärke</t>
  </si>
  <si>
    <t xml:space="preserve">Övriga externa kostnader </t>
  </si>
  <si>
    <t xml:space="preserve">Särskild löneskatt </t>
  </si>
  <si>
    <t xml:space="preserve">Utbildning </t>
  </si>
  <si>
    <t xml:space="preserve">Sjuk- och hälsovård </t>
  </si>
  <si>
    <t xml:space="preserve">Sjuklöneförsäkring </t>
  </si>
  <si>
    <t xml:space="preserve">Övriga personalkostnader </t>
  </si>
  <si>
    <t>Räntekostnader</t>
  </si>
  <si>
    <t>Kredit-
tid</t>
  </si>
  <si>
    <t>Summa Intäkter</t>
  </si>
  <si>
    <t>Summa varuinköp</t>
  </si>
  <si>
    <t>Kontokortsavgifter, kreditförsäljnkostnader</t>
  </si>
  <si>
    <t xml:space="preserve">Företagsförsäkringar, bevakning och larm </t>
  </si>
  <si>
    <t xml:space="preserve">Bokföring och ersättningar till revisor </t>
  </si>
  <si>
    <t>Summa personalkostnader</t>
  </si>
  <si>
    <t>Summa övriga kostnader</t>
  </si>
  <si>
    <t>Avskrivningar</t>
  </si>
  <si>
    <t>Resultat före skatt</t>
  </si>
  <si>
    <t>jan</t>
  </si>
  <si>
    <t>feb</t>
  </si>
  <si>
    <t>mar</t>
  </si>
  <si>
    <t>apr</t>
  </si>
  <si>
    <t>maj</t>
  </si>
  <si>
    <t>jun</t>
  </si>
  <si>
    <t>jul</t>
  </si>
  <si>
    <t>aug</t>
  </si>
  <si>
    <t>sep</t>
  </si>
  <si>
    <t>okt</t>
  </si>
  <si>
    <t>nov</t>
  </si>
  <si>
    <t>dec</t>
  </si>
  <si>
    <t>Socialaavg</t>
  </si>
  <si>
    <t>Premier för arbetsmarknads-
försäkringar, tex Fora</t>
  </si>
  <si>
    <t>Tot</t>
  </si>
  <si>
    <t>Bruttoresultat</t>
  </si>
  <si>
    <t>Arbetsgivaravgift lön</t>
  </si>
  <si>
    <t>Avsrivningar, tex inventarier och maskiner</t>
  </si>
  <si>
    <t>Moms</t>
  </si>
  <si>
    <t>momsfri</t>
  </si>
  <si>
    <t>Intäkter (exkl moms)</t>
  </si>
  <si>
    <t>Varuinköp (exkl moms)</t>
  </si>
  <si>
    <t>Personalkostnader
(exkl moms)</t>
  </si>
  <si>
    <t>Övriga kostnader
(exkl moms)</t>
  </si>
  <si>
    <t>Redovisning varje månad</t>
  </si>
  <si>
    <t>Tremånadersredovisning</t>
  </si>
  <si>
    <t xml:space="preserve">Pensionsförsäkrings-
premier </t>
  </si>
  <si>
    <t>NettoMoms</t>
  </si>
  <si>
    <t>Moms År 1</t>
  </si>
  <si>
    <t>Moms År 2</t>
  </si>
  <si>
    <t xml:space="preserve">Momsskuld </t>
  </si>
  <si>
    <t>Momsinbetalningar</t>
  </si>
  <si>
    <t>Kapitalbehov och finansiering</t>
  </si>
  <si>
    <t>Belopp exklusive moms</t>
  </si>
  <si>
    <t>Marknadsföringsmaterial. T.ex. skyltar och broschyrer</t>
  </si>
  <si>
    <t>Varulager. "Startlager" till inköpspris</t>
  </si>
  <si>
    <t>Summa</t>
  </si>
  <si>
    <t>Almi-lån</t>
  </si>
  <si>
    <t>Summa kapitalbehov ska vara = summa finansiering</t>
  </si>
  <si>
    <t>Leasing finns inte i uppställningen här ovan. Leasingavgiften tas med i resultatbudgeten</t>
  </si>
  <si>
    <t>mån 1</t>
  </si>
  <si>
    <t>mån 2</t>
  </si>
  <si>
    <t>mån 3</t>
  </si>
  <si>
    <t>mån 4</t>
  </si>
  <si>
    <t>mån 5</t>
  </si>
  <si>
    <t>mån 6</t>
  </si>
  <si>
    <t>mån 7</t>
  </si>
  <si>
    <t>mån 8</t>
  </si>
  <si>
    <t>mån 9</t>
  </si>
  <si>
    <t>mån 10</t>
  </si>
  <si>
    <t>mån 11</t>
  </si>
  <si>
    <t>mån 12</t>
  </si>
  <si>
    <t>Finansiering</t>
  </si>
  <si>
    <t>Ackumulerat kassaflöde från verksamheten</t>
  </si>
  <si>
    <t>Moms (netto)</t>
  </si>
  <si>
    <t>År1</t>
  </si>
  <si>
    <t>År2</t>
  </si>
  <si>
    <t>Varuinköp</t>
  </si>
  <si>
    <t>Kostnader</t>
  </si>
  <si>
    <t>Personalkostnader</t>
  </si>
  <si>
    <t>Övriga kostnader</t>
  </si>
  <si>
    <t>Resultat</t>
  </si>
  <si>
    <t>Ränta</t>
  </si>
  <si>
    <t>Banklån</t>
  </si>
  <si>
    <t>Balansräkning</t>
  </si>
  <si>
    <t>Bokslutsperiod, till och med datum</t>
  </si>
  <si>
    <t>Tillgångar</t>
  </si>
  <si>
    <t>Immateriella tillgångar</t>
  </si>
  <si>
    <t>Materiella tillgångar</t>
  </si>
  <si>
    <t>Finansiella tillgångar</t>
  </si>
  <si>
    <t>Övriga anläggningstillgångar</t>
  </si>
  <si>
    <t>Summa anläggningstillgångar</t>
  </si>
  <si>
    <t>Varulager</t>
  </si>
  <si>
    <t>Kundfordringar</t>
  </si>
  <si>
    <t>Fordringar hos koncern- och intressebolag</t>
  </si>
  <si>
    <t>Övriga fordringar</t>
  </si>
  <si>
    <t>Kortfristiga placeringar</t>
  </si>
  <si>
    <t>Kassa och bank</t>
  </si>
  <si>
    <t>Övriga omsättningstillgångar</t>
  </si>
  <si>
    <t>Summa omsättningstillgångar</t>
  </si>
  <si>
    <t>Summa tillgångar</t>
  </si>
  <si>
    <t>Aktiekapital</t>
  </si>
  <si>
    <t>Överkursfond / fritt eget kapital</t>
  </si>
  <si>
    <t>Uppskrivningsfond (nyemission)</t>
  </si>
  <si>
    <t>Övrigt bundet kapital</t>
  </si>
  <si>
    <t>Aktieägartillskott</t>
  </si>
  <si>
    <t>Balanserat resultat</t>
  </si>
  <si>
    <t>Summa eget kapital</t>
  </si>
  <si>
    <t>Obeskattade reserver</t>
  </si>
  <si>
    <t>Avsättningar</t>
  </si>
  <si>
    <t>Långfristiga skulder till kreditinstitut</t>
  </si>
  <si>
    <t>Utnyttjad checkkredit</t>
  </si>
  <si>
    <t>Långfristiga skulder till koncern- och intressebolag</t>
  </si>
  <si>
    <t>Övriga långfristiga skulder</t>
  </si>
  <si>
    <t>Summa långfristiga skulder</t>
  </si>
  <si>
    <t>Kortfristiga skulder till kreditinstitut</t>
  </si>
  <si>
    <t>Leverantörsskulder</t>
  </si>
  <si>
    <t>Kortfristiga skulder till koncern- och intressebolag</t>
  </si>
  <si>
    <t>Övriga kortfristiga skulder</t>
  </si>
  <si>
    <t>Summa kortfristiga skulder</t>
  </si>
  <si>
    <t>Summa eget kapital och skulder</t>
  </si>
  <si>
    <t>Belopp</t>
  </si>
  <si>
    <t>Löner (brutto)</t>
  </si>
  <si>
    <t>Prel skatt lön</t>
  </si>
  <si>
    <t>År 1</t>
  </si>
  <si>
    <t>År 2</t>
  </si>
  <si>
    <t>Bankgranti, spärrkonto</t>
  </si>
  <si>
    <t>Månad</t>
  </si>
  <si>
    <t>Finansiering exkl bankgaranti</t>
  </si>
  <si>
    <t>Ack Kassaflöde från verksamheten</t>
  </si>
  <si>
    <t>Ack intäkter</t>
  </si>
  <si>
    <t>Ack kostnader</t>
  </si>
  <si>
    <t>Ack resultat</t>
  </si>
  <si>
    <t>1</t>
  </si>
  <si>
    <t>2</t>
  </si>
  <si>
    <t>3</t>
  </si>
  <si>
    <t>4</t>
  </si>
  <si>
    <t>5</t>
  </si>
  <si>
    <t>6</t>
  </si>
  <si>
    <t>7</t>
  </si>
  <si>
    <t>8</t>
  </si>
  <si>
    <t>9</t>
  </si>
  <si>
    <t>10</t>
  </si>
  <si>
    <t>11</t>
  </si>
  <si>
    <t>12</t>
  </si>
  <si>
    <t>13</t>
  </si>
  <si>
    <t>14</t>
  </si>
  <si>
    <t>15</t>
  </si>
  <si>
    <t>16</t>
  </si>
  <si>
    <t>17</t>
  </si>
  <si>
    <t>18</t>
  </si>
  <si>
    <t>19</t>
  </si>
  <si>
    <t>20</t>
  </si>
  <si>
    <t>21</t>
  </si>
  <si>
    <t>22</t>
  </si>
  <si>
    <t>23</t>
  </si>
  <si>
    <t>24</t>
  </si>
  <si>
    <t>Saldo Kassa/Bank</t>
  </si>
  <si>
    <t>Likviditet</t>
  </si>
  <si>
    <t>Schablon egenavg eget uttag</t>
  </si>
  <si>
    <t>Välj redovisningsperiod för momsdeklaration</t>
  </si>
  <si>
    <t>Redovisning årsvis (AB)</t>
  </si>
  <si>
    <t>Redovisning årsvis (enskild firma)</t>
  </si>
  <si>
    <t>Resultat före avskrivningar</t>
  </si>
  <si>
    <t>Övriga kostnader (exkl moms)</t>
  </si>
  <si>
    <t>Bankgaranti hyra, etc</t>
  </si>
  <si>
    <t>Kontokredit</t>
  </si>
  <si>
    <t>Likvida medel inkl kontokredit och momsskuld</t>
  </si>
  <si>
    <t>UB År 1</t>
  </si>
  <si>
    <t>UB År 2</t>
  </si>
  <si>
    <t>Resultatbudget år 1</t>
  </si>
  <si>
    <t>Resultatbudget år 2</t>
  </si>
  <si>
    <t>Lokaler, ombyggnad, inredning, kontorsutrustn</t>
  </si>
  <si>
    <t>Maskiner, verktyg, utrustning</t>
  </si>
  <si>
    <t>Avskrivningar, tex inventarier och maskiner</t>
  </si>
  <si>
    <t>Övriga intäkter</t>
  </si>
  <si>
    <t>Likvida medel inkl moms och kredit</t>
  </si>
  <si>
    <t xml:space="preserve">Aktiekapital </t>
  </si>
  <si>
    <t>Ägarinlåning</t>
  </si>
  <si>
    <t>Mån 1</t>
  </si>
  <si>
    <t>Mån 2</t>
  </si>
  <si>
    <t>Mån 3</t>
  </si>
  <si>
    <t>Mån 4</t>
  </si>
  <si>
    <t>Mån 5</t>
  </si>
  <si>
    <t>Mån 6</t>
  </si>
  <si>
    <t>Mån 7</t>
  </si>
  <si>
    <t>Mån 8</t>
  </si>
  <si>
    <t>Mån 9</t>
  </si>
  <si>
    <t>Mån 10</t>
  </si>
  <si>
    <t>Mån 11</t>
  </si>
  <si>
    <t>Mån 12</t>
  </si>
  <si>
    <t>Leasing (information)</t>
  </si>
  <si>
    <t>Kapital från pågående verksamhet i befintligt AB</t>
  </si>
  <si>
    <t>Övrigt</t>
  </si>
  <si>
    <t>Varav F-skatt</t>
  </si>
  <si>
    <t>%</t>
  </si>
  <si>
    <t xml:space="preserve">Bokföring och ersättning till revisor </t>
  </si>
  <si>
    <t>Löner (brutto inkl semestertillägg)</t>
  </si>
  <si>
    <t>Resultat före finansiella kostnader</t>
  </si>
  <si>
    <t>Förändring</t>
  </si>
  <si>
    <t>År1-År2</t>
  </si>
  <si>
    <t>Resultat före avskrivning</t>
  </si>
  <si>
    <t>Amort
ant år</t>
  </si>
  <si>
    <t>Mån 13</t>
  </si>
  <si>
    <t>Mån 14</t>
  </si>
  <si>
    <t>Mån 15</t>
  </si>
  <si>
    <t>Mån 16</t>
  </si>
  <si>
    <t>Mån 17</t>
  </si>
  <si>
    <t>Mån 18</t>
  </si>
  <si>
    <t>Mån 19</t>
  </si>
  <si>
    <t>Mån 20</t>
  </si>
  <si>
    <t>Mån 21</t>
  </si>
  <si>
    <t>Mån 22</t>
  </si>
  <si>
    <t>Mån 23</t>
  </si>
  <si>
    <t>Mån 24</t>
  </si>
  <si>
    <t>exkl övr int</t>
  </si>
  <si>
    <t>Resultat före avskrivningar (EBITDA)</t>
  </si>
  <si>
    <t>Dölj</t>
  </si>
  <si>
    <t>Maskiner,  Verktyg, Utrustning</t>
  </si>
  <si>
    <t>Investeringar, anläggningstillgångar med avskrivning (beloppen fördelar du sedan manuellt i likviditetsbudget)</t>
  </si>
  <si>
    <t>Iordningställande av lokaler. Ombyggnad, inredning, kontorsutrustning</t>
  </si>
  <si>
    <t>Likviditetsbuffert, reserv för oförutsedda kostnader (pengar i kassa och bank)</t>
  </si>
  <si>
    <t>Startkostnader, (beloppen fördelar du sedan manuellt i resultatbudget)</t>
  </si>
  <si>
    <t>Moms på ovanstående inköp (ingående moms, schablon 25%)</t>
  </si>
  <si>
    <t>Summa kapitalbehov inkl moms</t>
  </si>
  <si>
    <t>Det här behöver vi pengar till i verksamheten</t>
  </si>
  <si>
    <t>Summa finansiering</t>
  </si>
  <si>
    <t>Belopp i:</t>
  </si>
  <si>
    <t>Välj lagerhantering nedan:</t>
  </si>
  <si>
    <t>Inget lager, förbrukning = inköpen varje månad</t>
  </si>
  <si>
    <t>Lager, jag budgeterar lagerförändring per månad</t>
  </si>
  <si>
    <t>Kvartal</t>
  </si>
  <si>
    <t>Betaln månad</t>
  </si>
  <si>
    <t xml:space="preserve">Moms för </t>
  </si>
  <si>
    <t>År</t>
  </si>
  <si>
    <t>Redovisning årsvis (EU)</t>
  </si>
  <si>
    <t>Redovisning årsvis</t>
  </si>
  <si>
    <t>Start</t>
  </si>
  <si>
    <t>Moms från investeringar</t>
  </si>
  <si>
    <t>Ingående moms (inköp)</t>
  </si>
  <si>
    <t>Utgående moms (försäljning)</t>
  </si>
  <si>
    <t>Utrustning eller andra tillgångar kan sättas in som en egen insats men räknas då även med i kapitalbehovet
och påverkar inte finansieringen. Beskriv utrustningen nedan.</t>
  </si>
  <si>
    <t>Ackumulerat kassaflöde efter investeringar</t>
  </si>
  <si>
    <t>Upplupen moms/månad</t>
  </si>
  <si>
    <t>Personalkostnader (exkl moms)</t>
  </si>
  <si>
    <t>Första förhöjd leasingavgift</t>
  </si>
  <si>
    <t>Löner (brutto ink semesterersättning)</t>
  </si>
  <si>
    <t>Kassaflöde per mån från verksamheten</t>
  </si>
  <si>
    <t>Annan finansiering</t>
  </si>
  <si>
    <t>Kassaflöde per mån från investeringar och övrigt</t>
  </si>
  <si>
    <t>Ingående saldo kassa/bank</t>
  </si>
  <si>
    <t>Utgående saldo kassa/bank</t>
  </si>
  <si>
    <t>Disponibla medel inkl kontokredit</t>
  </si>
  <si>
    <t>Årets resultat</t>
  </si>
  <si>
    <t>Varav A-skatt</t>
  </si>
  <si>
    <t>Ack Skuld inkl amort</t>
  </si>
  <si>
    <t>Datum</t>
  </si>
  <si>
    <t>momsskuld (-) / momsfordran (+)</t>
  </si>
  <si>
    <r>
      <t xml:space="preserve">Kassa/bank </t>
    </r>
    <r>
      <rPr>
        <b/>
        <u/>
        <sz val="9"/>
        <rFont val="Arial"/>
        <family val="2"/>
      </rPr>
      <t>exkl moms</t>
    </r>
    <r>
      <rPr>
        <b/>
        <sz val="10"/>
        <rFont val="Arial"/>
        <family val="2"/>
        <scheme val="minor"/>
      </rPr>
      <t xml:space="preserve"> in/utbetalningar</t>
    </r>
  </si>
  <si>
    <t>Kontant</t>
  </si>
  <si>
    <t>Lån</t>
  </si>
  <si>
    <t>Utbet månad</t>
  </si>
  <si>
    <t>Betal termin</t>
  </si>
  <si>
    <t>Kontokredit År 1</t>
  </si>
  <si>
    <t>Nya lån År 2</t>
  </si>
  <si>
    <t>Amort/mån</t>
  </si>
  <si>
    <t>Amort/
Mån</t>
  </si>
  <si>
    <t>Amortering Lån Å1</t>
  </si>
  <si>
    <t>Start mån #</t>
  </si>
  <si>
    <t>Start Am mån #</t>
  </si>
  <si>
    <t>Slut Am mån #</t>
  </si>
  <si>
    <t xml:space="preserve">Amortering </t>
  </si>
  <si>
    <t>Amortering mån</t>
  </si>
  <si>
    <t>Amortering Kv</t>
  </si>
  <si>
    <t>Amortering Halvår</t>
  </si>
  <si>
    <t>Ränta mån (RR)</t>
  </si>
  <si>
    <t>Lån från År 1 fortsätter År 2</t>
  </si>
  <si>
    <t>Amortering Lån År2</t>
  </si>
  <si>
    <t>Lån År 1 fortsätter År 2</t>
  </si>
  <si>
    <t>Ränteinbetalningar</t>
  </si>
  <si>
    <t>Ränteinbetalningar halvår</t>
  </si>
  <si>
    <t>Ränteinbetalningar KV</t>
  </si>
  <si>
    <t>kronor (kr)</t>
  </si>
  <si>
    <t>Ränteutbetalningar</t>
  </si>
  <si>
    <t>Summa Räntekostnader (RR)</t>
  </si>
  <si>
    <t>Summa Ränteinbetalningar</t>
  </si>
  <si>
    <r>
      <t xml:space="preserve">Kassa/bank </t>
    </r>
    <r>
      <rPr>
        <b/>
        <u/>
        <sz val="9"/>
        <rFont val="Arial"/>
        <family val="2"/>
      </rPr>
      <t>inkl moms</t>
    </r>
    <r>
      <rPr>
        <b/>
        <sz val="10"/>
        <rFont val="Arial"/>
        <family val="2"/>
        <scheme val="minor"/>
      </rPr>
      <t xml:space="preserve"> in/utbetalningar</t>
    </r>
  </si>
  <si>
    <t>Kassaflöde per månad från finansiering</t>
  </si>
  <si>
    <t>Moms beräkning och In/ut-betalningar</t>
  </si>
  <si>
    <t>mån 12 År 1</t>
  </si>
  <si>
    <t>mån 12 År 2</t>
  </si>
  <si>
    <t>In/ut betalningar moms fr kund och lev</t>
  </si>
  <si>
    <t>Summa Moms In/utbetalningar</t>
  </si>
  <si>
    <t>Moms inbetalningar (kundfakturor)</t>
  </si>
  <si>
    <t>Moms utbetalningar (leverantörsfakturor)</t>
  </si>
  <si>
    <t>Bokföring och revision</t>
  </si>
  <si>
    <t>Momsinbetalningar (försäljning)</t>
  </si>
  <si>
    <t>Momsutbetalningar (inköp/kostnader)</t>
  </si>
  <si>
    <t>Bruttovinstmarginal</t>
  </si>
  <si>
    <t>Resultat före finansiella kostnader (EBIT)</t>
  </si>
  <si>
    <t>Resultat före skatt (EBT)</t>
  </si>
  <si>
    <t>Kontantmetoden</t>
  </si>
  <si>
    <t>Faktureringsmetoden</t>
  </si>
  <si>
    <t>Ägarlön (brutto ink semesterersättning)</t>
  </si>
  <si>
    <t>Finansiering (lån år 1)</t>
  </si>
  <si>
    <t>Bokföringsår startar:</t>
  </si>
  <si>
    <t>Preliminärskatt på årets resultat, mata in inbet (-)</t>
  </si>
  <si>
    <t>Ingående saldo kassa/bank inkl ev insatt aktiekapital</t>
  </si>
  <si>
    <t>Kredit-tid (dagar)</t>
  </si>
  <si>
    <t>Ingår i KF</t>
  </si>
  <si>
    <t>Korta fordringar</t>
  </si>
  <si>
    <t>Fritt eget kapital</t>
  </si>
  <si>
    <t>Ingår i Fritt</t>
  </si>
  <si>
    <t>Långa</t>
  </si>
  <si>
    <t>Korta</t>
  </si>
  <si>
    <t>https://bonanza.se/bisgraf</t>
  </si>
  <si>
    <t>Moms på ovanstående inköp</t>
  </si>
  <si>
    <r>
      <t xml:space="preserve">Välj eller skriv egen rubrik nedan, belopp </t>
    </r>
    <r>
      <rPr>
        <i/>
        <u/>
        <sz val="9"/>
        <rFont val="Arial"/>
        <family val="2"/>
      </rPr>
      <t>exkl</t>
    </r>
    <r>
      <rPr>
        <i/>
        <sz val="10"/>
        <rFont val="Arial"/>
        <family val="2"/>
      </rPr>
      <t xml:space="preserve"> moms</t>
    </r>
  </si>
  <si>
    <t>Investeringar och övr exkl moms</t>
  </si>
  <si>
    <t>Bolagsskatt:</t>
  </si>
  <si>
    <t>Finansiering
(nya lån år 2)</t>
  </si>
  <si>
    <t>Utnyjad kontokredit</t>
  </si>
  <si>
    <t>Res f skatt Y1</t>
  </si>
  <si>
    <t>SkattY1</t>
  </si>
  <si>
    <t>SkattY2</t>
  </si>
  <si>
    <t>jan-mar redovisas i april inbetalning i maj</t>
  </si>
  <si>
    <t>Bokföringsmånader</t>
  </si>
  <si>
    <t>BF slut</t>
  </si>
  <si>
    <t>BF Start</t>
  </si>
  <si>
    <r>
      <t xml:space="preserve">Bokföringsår </t>
    </r>
    <r>
      <rPr>
        <u/>
        <sz val="9"/>
        <color theme="1"/>
        <rFont val="Arial"/>
        <family val="2"/>
      </rPr>
      <t>slutar</t>
    </r>
    <r>
      <rPr>
        <sz val="10"/>
        <color theme="1"/>
        <rFont val="Arial"/>
        <family val="2"/>
        <scheme val="minor"/>
      </rPr>
      <t>:</t>
    </r>
  </si>
  <si>
    <t>Lager</t>
  </si>
  <si>
    <t>Anläggningstillgång</t>
  </si>
  <si>
    <t>Kundfordran</t>
  </si>
  <si>
    <t>Summa tillgång</t>
  </si>
  <si>
    <t>Långfristiga skulder</t>
  </si>
  <si>
    <t xml:space="preserve">Övriga skulder </t>
  </si>
  <si>
    <t>moms</t>
  </si>
  <si>
    <t>Personal</t>
  </si>
  <si>
    <t>Summa EK och skulder</t>
  </si>
  <si>
    <t>amortering</t>
  </si>
  <si>
    <t>avskrivning</t>
  </si>
  <si>
    <t>Likvida medel</t>
  </si>
  <si>
    <t>Momsskuld (-) / momsfordran (+)</t>
  </si>
  <si>
    <t>Varukostnader (exkl moms)</t>
  </si>
  <si>
    <t>Summa varukostnader (exkl moms)</t>
  </si>
  <si>
    <t>Moms in/ut -betalningar</t>
  </si>
  <si>
    <t>Kassaflöde per månad efter moms och finansiering</t>
  </si>
  <si>
    <t>Ackumulerat kassaflöde efter moms och finansiering</t>
  </si>
  <si>
    <t>Varukostnader
(exkl moms)</t>
  </si>
  <si>
    <t>Totala övriga och personal-kostnander</t>
  </si>
  <si>
    <t>Ant amort
mån</t>
  </si>
  <si>
    <t>Amorterings-
fria månader</t>
  </si>
  <si>
    <t>Amortering</t>
  </si>
  <si>
    <t>Beräkning av avskrivningar</t>
  </si>
  <si>
    <t>% av intäkter
exkl övr int</t>
  </si>
  <si>
    <t>Finansiering
(lån år 1)</t>
  </si>
  <si>
    <t>Räntor och amorteringar år 1</t>
  </si>
  <si>
    <t>Räntor och amorteringar år 2</t>
  </si>
  <si>
    <t>Låneutbetalningar</t>
  </si>
  <si>
    <t>Amorteringar</t>
  </si>
  <si>
    <t>Amortering
ant år</t>
  </si>
  <si>
    <t>Ackumulerat kassaflöde efter finansiering</t>
  </si>
  <si>
    <t>Kontokredit ökning (+) minskning (-)</t>
  </si>
  <si>
    <t>Ack. kassaflöde efter moms och preliminärskatt</t>
  </si>
  <si>
    <t>Matas in nedan</t>
  </si>
  <si>
    <t>Kassaflöde per månad efter preliminärskatt</t>
  </si>
  <si>
    <r>
      <t xml:space="preserve">Investeringar och övr </t>
    </r>
    <r>
      <rPr>
        <b/>
        <u/>
        <sz val="9"/>
        <color theme="1"/>
        <rFont val="Arial"/>
        <family val="2"/>
      </rPr>
      <t>exkl</t>
    </r>
    <r>
      <rPr>
        <b/>
        <sz val="10"/>
        <color theme="1"/>
        <rFont val="Arial"/>
        <family val="2"/>
        <scheme val="minor"/>
      </rPr>
      <t xml:space="preserve"> moms</t>
    </r>
  </si>
  <si>
    <t>Beräkn hjälp Lån</t>
  </si>
  <si>
    <t>Lån (tot belopp). För beräkningshjälp:</t>
  </si>
  <si>
    <t>Låneutbetalningar (+)</t>
  </si>
  <si>
    <t>Amorteringar (-)</t>
  </si>
  <si>
    <t>Räntekostnader (-)</t>
  </si>
  <si>
    <t>Kontrakts och dispositionsränta (-)</t>
  </si>
  <si>
    <t>Avskrivningar
(tot belopp).
För beräkningshjälp:</t>
  </si>
  <si>
    <t>Beräkn hjälp Avskrivn</t>
  </si>
  <si>
    <t>EBITDA marginal</t>
  </si>
  <si>
    <t>EBIT marginal</t>
  </si>
  <si>
    <t>EBT marginal</t>
  </si>
  <si>
    <t>Inventarie/objekt</t>
  </si>
  <si>
    <t>Från månad</t>
  </si>
  <si>
    <t>Från</t>
  </si>
  <si>
    <t>Till</t>
  </si>
  <si>
    <t>Belopp/
månad</t>
  </si>
  <si>
    <t>Totalt</t>
  </si>
  <si>
    <t>Avskrivningar år 2</t>
  </si>
  <si>
    <t>Avskrivningar år 1</t>
  </si>
  <si>
    <t>Skrivs av på 
(antal  år)</t>
  </si>
  <si>
    <t>Företagsnamn</t>
  </si>
  <si>
    <t>Pengar ordnar vi på följande sätt (finansiering)</t>
  </si>
  <si>
    <t>Avser månad då betalning sker (inte leverans)</t>
  </si>
  <si>
    <t>Tillbaka till likviditetsbudget År1</t>
  </si>
  <si>
    <t>Tillbaka till likviditetsbudget År2</t>
  </si>
  <si>
    <t>Beräkningshjälp</t>
  </si>
  <si>
    <t>Nedanstående räntor och amorteringar matar du in manuellt i likviditetsbudgeten för År1 respektive År2</t>
  </si>
  <si>
    <t>Rättigheter och friskrivning
© Almi Företagspartner AB äger samtliga rättigheter till denna budgetmall som utgör ett hjälpmedel för budgetering och ska endast betraktas som vägledande. Almi Företagspartner AB ansvarar inte för information och beräkningar och friskriver sig, utan förbehåll, från allt ansvar för eventuella förluster eller skador av något slag, vare sig direkta, indirekta eller som följd, som kan uppkomma genom användning av eller tillgång till budgetmallen.</t>
  </si>
  <si>
    <t>Instruktion</t>
  </si>
  <si>
    <t>Bladen är skyddade så att man inte oavsiktligt raderar texter eller formler.</t>
  </si>
  <si>
    <t>Mallen är uppbyggd så att man fyller i vita/ofärgade celler medan färgade celler är fasta texter eller beräkningar.</t>
  </si>
  <si>
    <t>Resultatbudget</t>
  </si>
  <si>
    <t>Räntekostnader i resultatbudgeten kommer från likviditetsbudgeten som du fyller i senare.</t>
  </si>
  <si>
    <t>Om du köper varor till ett lager så finns det möjlighet att fylla i lagerförändring på rad 22.</t>
  </si>
  <si>
    <t>Fördela intäkter och kostnader per månad.</t>
  </si>
  <si>
    <t>Fyll i aktuellt år och bokslutsmånad.</t>
  </si>
  <si>
    <r>
      <t>Nästa steg är att fortsätta med resultatbudget (bladet "</t>
    </r>
    <r>
      <rPr>
        <i/>
        <sz val="10"/>
        <color theme="1"/>
        <rFont val="Arial"/>
        <family val="2"/>
      </rPr>
      <t>Res Bud År1</t>
    </r>
    <r>
      <rPr>
        <sz val="10"/>
        <color theme="1"/>
        <rFont val="Arial"/>
        <family val="2"/>
        <scheme val="minor"/>
      </rPr>
      <t>" och "</t>
    </r>
    <r>
      <rPr>
        <i/>
        <sz val="10"/>
        <color theme="1"/>
        <rFont val="Arial"/>
        <family val="2"/>
        <scheme val="minor"/>
      </rPr>
      <t>Res Bud År2</t>
    </r>
    <r>
      <rPr>
        <sz val="10"/>
        <color theme="1"/>
        <rFont val="Arial"/>
        <family val="2"/>
        <scheme val="minor"/>
      </rPr>
      <t>").</t>
    </r>
  </si>
  <si>
    <t>Det finns ingen koppling till resultatbudget och likviditetsbudget från kapitalbehovet.</t>
  </si>
  <si>
    <t>Här får du en översikt över investeringar, kostnader etc samt hur du finansierar starten av verksamheten.</t>
  </si>
  <si>
    <r>
      <t xml:space="preserve">Börja på fliken </t>
    </r>
    <r>
      <rPr>
        <i/>
        <sz val="10"/>
        <color theme="1"/>
        <rFont val="Arial"/>
        <family val="2"/>
      </rPr>
      <t>Kapitalbehov</t>
    </r>
    <r>
      <rPr>
        <sz val="10"/>
        <color theme="1"/>
        <rFont val="Arial"/>
        <family val="2"/>
        <scheme val="minor"/>
      </rPr>
      <t>.</t>
    </r>
  </si>
  <si>
    <t>Likviditetsbudget</t>
  </si>
  <si>
    <r>
      <t xml:space="preserve">I fliken </t>
    </r>
    <r>
      <rPr>
        <i/>
        <sz val="10"/>
        <color theme="1"/>
        <rFont val="Arial"/>
        <family val="2"/>
        <scheme val="minor"/>
      </rPr>
      <t>"Likvid Bud År1"</t>
    </r>
    <r>
      <rPr>
        <sz val="10"/>
        <color theme="1"/>
        <rFont val="Arial"/>
        <family val="2"/>
        <scheme val="minor"/>
      </rPr>
      <t xml:space="preserve"> och </t>
    </r>
    <r>
      <rPr>
        <i/>
        <sz val="10"/>
        <color theme="1"/>
        <rFont val="Arial"/>
        <family val="2"/>
      </rPr>
      <t xml:space="preserve">"Likvid Bud År2" </t>
    </r>
    <r>
      <rPr>
        <sz val="10"/>
        <color theme="1"/>
        <rFont val="Arial"/>
        <family val="2"/>
      </rPr>
      <t>fyller du först i redovisningsperiod för moms</t>
    </r>
    <r>
      <rPr>
        <sz val="10"/>
        <color theme="1"/>
        <rFont val="Arial"/>
        <family val="2"/>
        <scheme val="minor"/>
      </rPr>
      <t>.</t>
    </r>
  </si>
  <si>
    <r>
      <t xml:space="preserve">I fliken </t>
    </r>
    <r>
      <rPr>
        <i/>
        <sz val="10"/>
        <color theme="1"/>
        <rFont val="Arial"/>
        <family val="2"/>
      </rPr>
      <t>"RR År1"</t>
    </r>
    <r>
      <rPr>
        <sz val="10"/>
        <color theme="1"/>
        <rFont val="Arial"/>
        <family val="2"/>
        <scheme val="minor"/>
      </rPr>
      <t xml:space="preserve"> och </t>
    </r>
    <r>
      <rPr>
        <i/>
        <sz val="10"/>
        <color theme="1"/>
        <rFont val="Arial"/>
        <family val="2"/>
        <scheme val="minor"/>
      </rPr>
      <t>"RR År1"</t>
    </r>
    <r>
      <rPr>
        <sz val="10"/>
        <color theme="1"/>
        <rFont val="Arial"/>
        <family val="2"/>
        <scheme val="minor"/>
      </rPr>
      <t xml:space="preserve"> finns en översikt över resultatbudgeten.</t>
    </r>
  </si>
  <si>
    <t>Intäkter och kostnader överförs med formler från resultatbudgeten.</t>
  </si>
  <si>
    <r>
      <t xml:space="preserve">Avskrivningar fyller du i månad för månad och det finns en beräkningshjälp på bladet </t>
    </r>
    <r>
      <rPr>
        <i/>
        <sz val="10"/>
        <color theme="1"/>
        <rFont val="Arial"/>
        <family val="2"/>
      </rPr>
      <t>"Beräkningshjälp Avskrivningar"</t>
    </r>
  </si>
  <si>
    <t>Övriga in och utbetalningar fördelar du per månad.</t>
  </si>
  <si>
    <t>Det är också viktigt att du fyller i ingående saldo på bankkonto.</t>
  </si>
  <si>
    <t>Den tar dock inte hänsyn till ej avdragsgilla kostnader osv.</t>
  </si>
  <si>
    <t>Du fyller i preliminärskatt och en text under raden ger en viss vägledning i fall den räcker i förhållande till det beräknade resultatet.</t>
  </si>
  <si>
    <r>
      <t xml:space="preserve">Låneutbetalningar, amorteringar och räntor fyller du för respektive månad och det finns en beräkningshjälp på bladet </t>
    </r>
    <r>
      <rPr>
        <i/>
        <sz val="10"/>
        <color theme="1"/>
        <rFont val="Arial"/>
        <family val="2"/>
      </rPr>
      <t>"Beräkningshjälp Lån".</t>
    </r>
  </si>
  <si>
    <t>Kontokredit med de två delarna kontraktsränta samt dispositionsränta uppskattas och fylls i för respektive månad</t>
  </si>
  <si>
    <t>Kapitalbehov</t>
  </si>
  <si>
    <t>Tänk på att fylla i rätt momssats och kredittid (i mallen är standardvärden 25% moms och 30 dagar)</t>
  </si>
  <si>
    <t>Det innebär i så fall varorna kostnadsförs när de plockas ut från lagret.</t>
  </si>
  <si>
    <t>Version 2021.1</t>
  </si>
  <si>
    <t>Belopp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</si>
</sst>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k_r_-;\-* #,##0.00\ _k_r_-;_-* &quot;-&quot;??\ _k_r_-;_-@_-"/>
    <numFmt numFmtId="164" formatCode="0.0%"/>
    <numFmt numFmtId="165" formatCode="0.0%;\-0.0%;&quot;-&quot;"/>
    <numFmt numFmtId="166" formatCode="\+#,##0;\-#,##0;"/>
    <numFmt numFmtId="167" formatCode="#,##0;\-#,##0;"/>
    <numFmt numFmtId="168" formatCode="#,##0_ ;[Red]\-#,##0\ "/>
    <numFmt numFmtId="169" formatCode="[Red]#,##0;[Red]\-#,##0;0"/>
    <numFmt numFmtId="170" formatCode="#,##0_ ;\-#,##0\ "/>
  </numFmts>
  <fonts count="43" x14ac:knownFonts="1">
    <font>
      <sz val="10"/>
      <color theme="1"/>
      <name val="Arial"/>
      <family val="2"/>
      <scheme val="minor"/>
    </font>
    <font>
      <sz val="11"/>
      <color theme="1"/>
      <name val="Arial"/>
      <family val="2"/>
      <scheme val="minor"/>
    </font>
    <font>
      <sz val="11"/>
      <color theme="1"/>
      <name val="Arial"/>
      <family val="2"/>
      <scheme val="minor"/>
    </font>
    <font>
      <b/>
      <sz val="10"/>
      <color theme="1"/>
      <name val="Arial"/>
      <family val="2"/>
      <scheme val="minor"/>
    </font>
    <font>
      <b/>
      <sz val="14"/>
      <color theme="1"/>
      <name val="Arial"/>
      <family val="2"/>
      <scheme val="minor"/>
    </font>
    <font>
      <sz val="10"/>
      <name val="Arial"/>
      <family val="2"/>
    </font>
    <font>
      <b/>
      <sz val="10"/>
      <name val="Arial"/>
      <family val="2"/>
    </font>
    <font>
      <b/>
      <sz val="12"/>
      <name val="Arial"/>
      <family val="2"/>
    </font>
    <font>
      <sz val="9"/>
      <color indexed="81"/>
      <name val="Tahoma"/>
      <family val="2"/>
    </font>
    <font>
      <b/>
      <sz val="10"/>
      <color rgb="FFFF0000"/>
      <name val="Arial"/>
      <family val="2"/>
      <scheme val="minor"/>
    </font>
    <font>
      <sz val="12"/>
      <name val="Arial"/>
      <family val="2"/>
    </font>
    <font>
      <sz val="14"/>
      <color theme="1"/>
      <name val="Arial"/>
      <family val="2"/>
      <scheme val="minor"/>
    </font>
    <font>
      <sz val="14"/>
      <color indexed="63"/>
      <name val="Arial"/>
      <family val="2"/>
      <scheme val="minor"/>
    </font>
    <font>
      <b/>
      <sz val="12"/>
      <color theme="1"/>
      <name val="Arial"/>
      <family val="2"/>
      <scheme val="minor"/>
    </font>
    <font>
      <sz val="10"/>
      <color theme="1"/>
      <name val="Arial"/>
      <family val="2"/>
      <scheme val="minor"/>
    </font>
    <font>
      <sz val="10"/>
      <name val="Arial"/>
      <family val="2"/>
      <scheme val="minor"/>
    </font>
    <font>
      <sz val="10"/>
      <color rgb="FFFF0000"/>
      <name val="Arial"/>
      <family val="2"/>
      <scheme val="minor"/>
    </font>
    <font>
      <b/>
      <i/>
      <sz val="10"/>
      <color theme="1"/>
      <name val="Arial"/>
      <family val="2"/>
      <scheme val="minor"/>
    </font>
    <font>
      <i/>
      <sz val="10"/>
      <color theme="1"/>
      <name val="Arial"/>
      <family val="2"/>
      <scheme val="minor"/>
    </font>
    <font>
      <i/>
      <sz val="10"/>
      <color indexed="63"/>
      <name val="Arial"/>
      <family val="2"/>
      <scheme val="minor"/>
    </font>
    <font>
      <i/>
      <sz val="10"/>
      <name val="Arial"/>
      <family val="2"/>
      <scheme val="minor"/>
    </font>
    <font>
      <sz val="9"/>
      <color theme="1"/>
      <name val="Arial"/>
      <family val="2"/>
      <scheme val="minor"/>
    </font>
    <font>
      <i/>
      <sz val="10"/>
      <name val="Arial"/>
      <family val="2"/>
    </font>
    <font>
      <b/>
      <sz val="14"/>
      <name val="Arial"/>
      <family val="2"/>
    </font>
    <font>
      <b/>
      <sz val="10"/>
      <name val="Arial"/>
      <family val="2"/>
      <scheme val="minor"/>
    </font>
    <font>
      <sz val="10"/>
      <name val="Arial"/>
      <family val="2"/>
      <scheme val="major"/>
    </font>
    <font>
      <b/>
      <sz val="9"/>
      <name val="Arial"/>
      <family val="2"/>
      <scheme val="major"/>
    </font>
    <font>
      <sz val="9"/>
      <name val="Arial"/>
      <family val="2"/>
      <scheme val="minor"/>
    </font>
    <font>
      <b/>
      <u/>
      <sz val="9"/>
      <name val="Arial"/>
      <family val="2"/>
    </font>
    <font>
      <b/>
      <sz val="11"/>
      <name val="Arial"/>
      <family val="2"/>
    </font>
    <font>
      <b/>
      <sz val="11"/>
      <color theme="0"/>
      <name val="Arial"/>
      <family val="2"/>
      <scheme val="minor"/>
    </font>
    <font>
      <b/>
      <sz val="10"/>
      <color indexed="63"/>
      <name val="Arial"/>
      <family val="2"/>
      <scheme val="minor"/>
    </font>
    <font>
      <u/>
      <sz val="10"/>
      <color theme="10"/>
      <name val="Arial"/>
      <family val="2"/>
      <scheme val="minor"/>
    </font>
    <font>
      <i/>
      <u/>
      <sz val="9"/>
      <name val="Arial"/>
      <family val="2"/>
    </font>
    <font>
      <b/>
      <sz val="10"/>
      <color theme="0"/>
      <name val="Arial"/>
      <family val="2"/>
      <scheme val="minor"/>
    </font>
    <font>
      <sz val="10"/>
      <color theme="0"/>
      <name val="Arial"/>
      <family val="2"/>
      <scheme val="minor"/>
    </font>
    <font>
      <u/>
      <sz val="9"/>
      <color theme="1"/>
      <name val="Arial"/>
      <family val="2"/>
    </font>
    <font>
      <b/>
      <u/>
      <sz val="9"/>
      <color theme="1"/>
      <name val="Arial"/>
      <family val="2"/>
    </font>
    <font>
      <u/>
      <sz val="9"/>
      <color theme="10"/>
      <name val="Arial"/>
      <family val="2"/>
      <scheme val="minor"/>
    </font>
    <font>
      <i/>
      <sz val="10"/>
      <color theme="1"/>
      <name val="Arial"/>
      <family val="2"/>
    </font>
    <font>
      <i/>
      <sz val="8"/>
      <color theme="1"/>
      <name val="Arial"/>
      <family val="2"/>
      <scheme val="minor"/>
    </font>
    <font>
      <sz val="10"/>
      <color theme="1"/>
      <name val="Arial"/>
      <family val="2"/>
    </font>
    <font>
      <b/>
      <sz val="16"/>
      <color theme="1"/>
      <name val="Arial"/>
      <family val="2"/>
      <scheme val="minor"/>
    </font>
  </fonts>
  <fills count="21">
    <fill>
      <patternFill patternType="none"/>
    </fill>
    <fill>
      <patternFill patternType="gray125"/>
    </fill>
    <fill>
      <patternFill patternType="solid">
        <fgColor theme="1" tint="0.49998474074526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bgColor indexed="64"/>
      </patternFill>
    </fill>
    <fill>
      <patternFill patternType="solid">
        <fgColor theme="5"/>
        <bgColor indexed="64"/>
      </patternFill>
    </fill>
    <fill>
      <patternFill patternType="solid">
        <fgColor theme="7"/>
        <bgColor indexed="64"/>
      </patternFill>
    </fill>
    <fill>
      <patternFill patternType="solid">
        <fgColor theme="8" tint="0.59999389629810485"/>
        <bgColor indexed="64"/>
      </patternFill>
    </fill>
    <fill>
      <patternFill patternType="solid">
        <fgColor rgb="FF92D050"/>
        <bgColor indexed="64"/>
      </patternFill>
    </fill>
    <fill>
      <patternFill patternType="solid">
        <fgColor theme="1" tint="0.249977111117893"/>
        <bgColor indexed="64"/>
      </patternFill>
    </fill>
    <fill>
      <patternFill patternType="solid">
        <fgColor theme="9"/>
        <bgColor indexed="64"/>
      </patternFill>
    </fill>
    <fill>
      <patternFill patternType="solid">
        <fgColor rgb="FF808080"/>
        <bgColor indexed="64"/>
      </patternFill>
    </fill>
    <fill>
      <patternFill patternType="solid">
        <fgColor rgb="FF50BD29"/>
        <bgColor indexed="64"/>
      </patternFill>
    </fill>
    <fill>
      <patternFill patternType="solid">
        <fgColor rgb="FFF2BDB0"/>
        <bgColor indexed="64"/>
      </patternFill>
    </fill>
    <fill>
      <patternFill patternType="solid">
        <fgColor rgb="FFC52E17"/>
        <bgColor indexed="64"/>
      </patternFill>
    </fill>
    <fill>
      <patternFill patternType="solid">
        <fgColor rgb="FF046999"/>
        <bgColor indexed="64"/>
      </patternFill>
    </fill>
    <fill>
      <patternFill patternType="solid">
        <fgColor rgb="FFE9D7A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1"/>
      </top>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top style="thin">
        <color theme="1"/>
      </top>
      <bottom/>
      <diagonal/>
    </border>
    <border>
      <left/>
      <right style="medium">
        <color indexed="64"/>
      </right>
      <top style="thin">
        <color theme="1"/>
      </top>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right/>
      <top/>
      <bottom style="thin">
        <color auto="1"/>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theme="0" tint="-0.499984740745262"/>
      </top>
      <bottom style="medium">
        <color theme="0" tint="-0.24994659260841701"/>
      </bottom>
      <diagonal/>
    </border>
    <border>
      <left/>
      <right/>
      <top style="thin">
        <color theme="0" tint="-0.499984740745262"/>
      </top>
      <bottom style="medium">
        <color theme="0" tint="-0.24994659260841701"/>
      </bottom>
      <diagonal/>
    </border>
    <border>
      <left/>
      <right/>
      <top style="thin">
        <color theme="0" tint="-0.499984740745262"/>
      </top>
      <bottom style="thin">
        <color auto="1"/>
      </bottom>
      <diagonal/>
    </border>
  </borders>
  <cellStyleXfs count="6">
    <xf numFmtId="0" fontId="0" fillId="0" borderId="0"/>
    <xf numFmtId="9" fontId="2" fillId="0" borderId="0" applyFont="0" applyFill="0" applyBorder="0" applyAlignment="0" applyProtection="0"/>
    <xf numFmtId="0" fontId="5" fillId="0" borderId="0"/>
    <xf numFmtId="0" fontId="1" fillId="0" borderId="0"/>
    <xf numFmtId="0" fontId="32" fillId="0" borderId="0" applyNumberFormat="0" applyFill="0" applyBorder="0" applyAlignment="0" applyProtection="0"/>
    <xf numFmtId="43" fontId="14" fillId="0" borderId="0" applyFont="0" applyFill="0" applyBorder="0" applyAlignment="0" applyProtection="0"/>
  </cellStyleXfs>
  <cellXfs count="465">
    <xf numFmtId="0" fontId="0" fillId="0" borderId="0" xfId="0"/>
    <xf numFmtId="3" fontId="3" fillId="0" borderId="3" xfId="0" applyNumberFormat="1" applyFont="1" applyBorder="1" applyAlignment="1">
      <alignment horizontal="right" wrapText="1"/>
    </xf>
    <xf numFmtId="0" fontId="3" fillId="0" borderId="0" xfId="0" applyFont="1" applyAlignment="1"/>
    <xf numFmtId="3" fontId="0" fillId="0" borderId="0" xfId="0" applyNumberFormat="1" applyFont="1" applyAlignment="1"/>
    <xf numFmtId="0" fontId="0" fillId="0" borderId="0" xfId="0" applyFont="1" applyAlignment="1"/>
    <xf numFmtId="3" fontId="0" fillId="0" borderId="0" xfId="0" applyNumberFormat="1" applyFont="1" applyBorder="1" applyAlignment="1"/>
    <xf numFmtId="0" fontId="0" fillId="0" borderId="0" xfId="0" applyFont="1" applyAlignment="1">
      <alignment wrapText="1"/>
    </xf>
    <xf numFmtId="3" fontId="0" fillId="0" borderId="2" xfId="0" applyNumberFormat="1" applyFont="1" applyBorder="1" applyAlignment="1"/>
    <xf numFmtId="3" fontId="3" fillId="0" borderId="5" xfId="0" applyNumberFormat="1" applyFont="1" applyBorder="1" applyAlignment="1"/>
    <xf numFmtId="3" fontId="0" fillId="0" borderId="2" xfId="0" applyNumberFormat="1" applyFont="1" applyBorder="1" applyAlignment="1">
      <alignment wrapText="1"/>
    </xf>
    <xf numFmtId="0" fontId="3" fillId="0" borderId="0" xfId="0" applyFont="1" applyAlignment="1">
      <alignment horizontal="right"/>
    </xf>
    <xf numFmtId="0" fontId="0" fillId="0" borderId="0" xfId="0" applyFont="1" applyAlignment="1">
      <alignment horizontal="right"/>
    </xf>
    <xf numFmtId="0" fontId="0" fillId="0" borderId="0" xfId="0" applyFont="1" applyAlignment="1">
      <alignment horizontal="right" wrapText="1"/>
    </xf>
    <xf numFmtId="0" fontId="3" fillId="0" borderId="0" xfId="0" applyFont="1" applyAlignment="1">
      <alignment horizontal="right" wrapText="1"/>
    </xf>
    <xf numFmtId="3" fontId="0" fillId="0" borderId="2" xfId="0" applyNumberFormat="1" applyFont="1" applyBorder="1" applyAlignment="1">
      <alignment horizontal="right" wrapText="1"/>
    </xf>
    <xf numFmtId="3" fontId="0" fillId="0" borderId="6" xfId="0" applyNumberFormat="1" applyFont="1" applyBorder="1" applyAlignment="1">
      <alignment horizontal="right" wrapText="1"/>
    </xf>
    <xf numFmtId="0" fontId="3" fillId="0" borderId="7" xfId="0" applyFont="1" applyBorder="1" applyAlignment="1"/>
    <xf numFmtId="0" fontId="0" fillId="0" borderId="8" xfId="0" applyFont="1" applyBorder="1" applyAlignment="1"/>
    <xf numFmtId="0" fontId="0" fillId="0" borderId="9" xfId="0" applyFont="1" applyBorder="1" applyAlignment="1"/>
    <xf numFmtId="0" fontId="0" fillId="0" borderId="10" xfId="0" applyFont="1" applyBorder="1" applyAlignment="1"/>
    <xf numFmtId="0" fontId="0" fillId="0" borderId="0" xfId="0" applyFont="1" applyBorder="1" applyAlignment="1"/>
    <xf numFmtId="0" fontId="0" fillId="0" borderId="11" xfId="0" applyFont="1" applyBorder="1" applyAlignment="1"/>
    <xf numFmtId="3" fontId="3" fillId="0" borderId="12" xfId="0" applyNumberFormat="1" applyFont="1" applyBorder="1" applyAlignment="1">
      <alignment horizontal="right" wrapText="1"/>
    </xf>
    <xf numFmtId="3" fontId="3" fillId="0" borderId="13" xfId="0" applyNumberFormat="1" applyFont="1" applyBorder="1" applyAlignment="1">
      <alignment horizontal="right" wrapText="1"/>
    </xf>
    <xf numFmtId="3" fontId="0" fillId="0" borderId="14" xfId="0" applyNumberFormat="1" applyFont="1" applyBorder="1" applyAlignment="1"/>
    <xf numFmtId="3" fontId="0" fillId="0" borderId="15" xfId="0" applyNumberFormat="1" applyFont="1" applyBorder="1" applyAlignment="1"/>
    <xf numFmtId="3" fontId="3" fillId="0" borderId="16" xfId="0" applyNumberFormat="1" applyFont="1" applyBorder="1" applyAlignment="1"/>
    <xf numFmtId="3" fontId="3" fillId="0" borderId="17" xfId="0" applyNumberFormat="1" applyFont="1" applyBorder="1" applyAlignment="1"/>
    <xf numFmtId="3" fontId="0" fillId="0" borderId="10" xfId="0" applyNumberFormat="1" applyFont="1" applyBorder="1" applyAlignment="1"/>
    <xf numFmtId="3" fontId="0" fillId="0" borderId="11" xfId="0" applyNumberFormat="1" applyFont="1" applyBorder="1" applyAlignment="1"/>
    <xf numFmtId="0" fontId="3" fillId="0" borderId="10" xfId="0" applyFont="1" applyBorder="1" applyAlignment="1"/>
    <xf numFmtId="0" fontId="3" fillId="0" borderId="0" xfId="0" applyFont="1" applyBorder="1" applyAlignment="1"/>
    <xf numFmtId="0" fontId="3" fillId="0" borderId="11" xfId="0" applyFont="1" applyBorder="1" applyAlignment="1"/>
    <xf numFmtId="3" fontId="0" fillId="0" borderId="14" xfId="0" applyNumberFormat="1" applyFont="1" applyBorder="1" applyAlignment="1">
      <alignment wrapText="1"/>
    </xf>
    <xf numFmtId="3" fontId="0" fillId="0" borderId="15" xfId="0" applyNumberFormat="1" applyFont="1" applyBorder="1" applyAlignment="1">
      <alignment wrapText="1"/>
    </xf>
    <xf numFmtId="3" fontId="0" fillId="2" borderId="2" xfId="0" applyNumberFormat="1" applyFont="1" applyFill="1" applyBorder="1" applyAlignment="1"/>
    <xf numFmtId="3" fontId="0" fillId="0" borderId="0" xfId="0" applyNumberFormat="1"/>
    <xf numFmtId="10" fontId="5" fillId="0" borderId="2" xfId="1" applyNumberFormat="1" applyFont="1" applyFill="1" applyBorder="1" applyProtection="1">
      <protection locked="0"/>
    </xf>
    <xf numFmtId="3" fontId="0" fillId="0" borderId="0" xfId="0" applyNumberFormat="1" applyFont="1" applyFill="1" applyBorder="1" applyAlignment="1"/>
    <xf numFmtId="3" fontId="0" fillId="3" borderId="2" xfId="0" applyNumberFormat="1" applyFont="1" applyFill="1" applyBorder="1" applyAlignment="1"/>
    <xf numFmtId="0" fontId="0" fillId="0" borderId="0" xfId="0" applyAlignment="1"/>
    <xf numFmtId="0" fontId="0" fillId="0" borderId="0" xfId="0" quotePrefix="1" applyAlignment="1">
      <alignment horizontal="right"/>
    </xf>
    <xf numFmtId="0" fontId="9" fillId="0" borderId="0" xfId="0" applyFont="1" applyAlignment="1"/>
    <xf numFmtId="3" fontId="0" fillId="0" borderId="0" xfId="0" applyNumberFormat="1" applyFont="1" applyFill="1" applyBorder="1" applyAlignment="1">
      <alignment wrapText="1"/>
    </xf>
    <xf numFmtId="0" fontId="4" fillId="0" borderId="0" xfId="0" applyFont="1" applyFill="1" applyBorder="1" applyAlignment="1"/>
    <xf numFmtId="0" fontId="0" fillId="0" borderId="0" xfId="0" applyFont="1" applyFill="1" applyBorder="1" applyAlignment="1"/>
    <xf numFmtId="3" fontId="3" fillId="0" borderId="0" xfId="0" applyNumberFormat="1" applyFont="1" applyFill="1" applyBorder="1" applyAlignment="1">
      <alignment horizontal="right" wrapText="1"/>
    </xf>
    <xf numFmtId="0" fontId="3" fillId="0" borderId="0" xfId="0" applyFont="1" applyFill="1" applyBorder="1" applyAlignment="1">
      <alignment horizontal="right"/>
    </xf>
    <xf numFmtId="0" fontId="3" fillId="0" borderId="0" xfId="0" applyFont="1" applyFill="1" applyBorder="1" applyAlignment="1"/>
    <xf numFmtId="3" fontId="3" fillId="0" borderId="0" xfId="0" applyNumberFormat="1" applyFont="1" applyFill="1" applyBorder="1" applyAlignment="1"/>
    <xf numFmtId="0" fontId="3" fillId="0" borderId="19" xfId="0" applyFont="1" applyBorder="1" applyAlignment="1"/>
    <xf numFmtId="3" fontId="3" fillId="0" borderId="19" xfId="0" applyNumberFormat="1" applyFont="1" applyBorder="1" applyAlignment="1"/>
    <xf numFmtId="3" fontId="3" fillId="0" borderId="0" xfId="0" applyNumberFormat="1" applyFont="1" applyBorder="1" applyAlignment="1"/>
    <xf numFmtId="0" fontId="12" fillId="0" borderId="0" xfId="0" applyFont="1" applyFill="1" applyBorder="1" applyAlignment="1"/>
    <xf numFmtId="0" fontId="13" fillId="0" borderId="0" xfId="0" applyFont="1"/>
    <xf numFmtId="0" fontId="0" fillId="0" borderId="0" xfId="0" applyFont="1"/>
    <xf numFmtId="3" fontId="0" fillId="0" borderId="0" xfId="0" applyNumberFormat="1" applyFill="1"/>
    <xf numFmtId="0" fontId="0" fillId="0" borderId="0" xfId="0" applyFont="1" applyFill="1" applyBorder="1" applyProtection="1"/>
    <xf numFmtId="0" fontId="0" fillId="0" borderId="0" xfId="0" applyProtection="1"/>
    <xf numFmtId="9" fontId="0" fillId="0" borderId="2" xfId="1" applyFont="1" applyFill="1" applyBorder="1" applyAlignment="1" applyProtection="1">
      <alignment wrapText="1"/>
      <protection locked="0"/>
    </xf>
    <xf numFmtId="3" fontId="0" fillId="0" borderId="2" xfId="0" applyNumberFormat="1" applyFont="1" applyFill="1" applyBorder="1" applyAlignment="1" applyProtection="1">
      <protection locked="0"/>
    </xf>
    <xf numFmtId="3" fontId="0" fillId="0" borderId="2" xfId="0" applyNumberFormat="1" applyFont="1" applyFill="1" applyBorder="1" applyAlignment="1" applyProtection="1">
      <alignment wrapText="1"/>
      <protection locked="0"/>
    </xf>
    <xf numFmtId="0" fontId="0" fillId="0" borderId="2" xfId="0" applyFont="1" applyFill="1" applyBorder="1" applyAlignment="1" applyProtection="1">
      <protection locked="0"/>
    </xf>
    <xf numFmtId="3" fontId="0" fillId="0" borderId="23" xfId="0" applyNumberFormat="1" applyFont="1" applyBorder="1" applyAlignment="1">
      <alignment wrapText="1"/>
    </xf>
    <xf numFmtId="3" fontId="0" fillId="0" borderId="24" xfId="0" applyNumberFormat="1" applyFont="1" applyBorder="1" applyAlignment="1">
      <alignment wrapText="1"/>
    </xf>
    <xf numFmtId="3" fontId="0" fillId="0" borderId="25" xfId="0" applyNumberFormat="1" applyFont="1" applyBorder="1" applyAlignment="1">
      <alignment wrapText="1"/>
    </xf>
    <xf numFmtId="0" fontId="0" fillId="0" borderId="0" xfId="0" applyBorder="1" applyAlignment="1"/>
    <xf numFmtId="0" fontId="15" fillId="0" borderId="0" xfId="0" applyFont="1" applyBorder="1" applyAlignment="1"/>
    <xf numFmtId="0" fontId="3" fillId="0" borderId="20" xfId="0" applyFont="1" applyFill="1" applyBorder="1" applyAlignment="1"/>
    <xf numFmtId="3" fontId="3" fillId="0" borderId="20" xfId="0" applyNumberFormat="1" applyFont="1" applyFill="1" applyBorder="1" applyAlignment="1"/>
    <xf numFmtId="0" fontId="3" fillId="0" borderId="20" xfId="0" applyFont="1" applyBorder="1" applyAlignment="1"/>
    <xf numFmtId="3" fontId="3" fillId="0" borderId="20" xfId="0" applyNumberFormat="1" applyFont="1" applyBorder="1" applyAlignment="1"/>
    <xf numFmtId="0" fontId="14" fillId="0" borderId="0" xfId="3" applyFont="1" applyFill="1" applyBorder="1"/>
    <xf numFmtId="0" fontId="14" fillId="0" borderId="0" xfId="3" applyFont="1" applyBorder="1"/>
    <xf numFmtId="3" fontId="15" fillId="0" borderId="0" xfId="3" applyNumberFormat="1" applyFont="1" applyFill="1" applyBorder="1" applyAlignment="1" applyProtection="1">
      <alignment horizontal="right"/>
      <protection locked="0"/>
    </xf>
    <xf numFmtId="0" fontId="5" fillId="0" borderId="18" xfId="0" applyFont="1" applyFill="1" applyBorder="1" applyAlignment="1" applyProtection="1">
      <alignment wrapText="1"/>
      <protection locked="0"/>
    </xf>
    <xf numFmtId="0" fontId="5" fillId="0" borderId="19" xfId="0" applyFont="1" applyFill="1" applyBorder="1" applyAlignment="1" applyProtection="1">
      <alignment wrapText="1"/>
      <protection locked="0"/>
    </xf>
    <xf numFmtId="3" fontId="14" fillId="0" borderId="0" xfId="3" applyNumberFormat="1" applyFont="1" applyFill="1" applyBorder="1" applyProtection="1">
      <protection locked="0"/>
    </xf>
    <xf numFmtId="3" fontId="14" fillId="0" borderId="26" xfId="3" applyNumberFormat="1" applyFont="1" applyFill="1" applyBorder="1" applyProtection="1">
      <protection locked="0"/>
    </xf>
    <xf numFmtId="3" fontId="14" fillId="0" borderId="3" xfId="3" applyNumberFormat="1" applyFont="1" applyFill="1" applyBorder="1" applyProtection="1">
      <protection locked="0"/>
    </xf>
    <xf numFmtId="14" fontId="14" fillId="0" borderId="0" xfId="3" applyNumberFormat="1" applyFont="1" applyFill="1" applyBorder="1" applyProtection="1">
      <protection locked="0"/>
    </xf>
    <xf numFmtId="0" fontId="16" fillId="0" borderId="0" xfId="0" applyFont="1"/>
    <xf numFmtId="0" fontId="16" fillId="0" borderId="0" xfId="0" applyFont="1" applyAlignment="1"/>
    <xf numFmtId="0" fontId="0" fillId="0" borderId="2" xfId="0" applyFont="1" applyFill="1" applyBorder="1" applyAlignment="1" applyProtection="1">
      <alignment wrapText="1"/>
      <protection locked="0"/>
    </xf>
    <xf numFmtId="0" fontId="0" fillId="0" borderId="0" xfId="0" applyFill="1"/>
    <xf numFmtId="0" fontId="0" fillId="0" borderId="0" xfId="0" applyFont="1" applyFill="1" applyAlignment="1"/>
    <xf numFmtId="3" fontId="3" fillId="0" borderId="10" xfId="0" applyNumberFormat="1" applyFont="1" applyBorder="1" applyAlignment="1"/>
    <xf numFmtId="3" fontId="3" fillId="0" borderId="11" xfId="0" applyNumberFormat="1" applyFont="1" applyBorder="1" applyAlignment="1"/>
    <xf numFmtId="3" fontId="17" fillId="0" borderId="11" xfId="0" applyNumberFormat="1" applyFont="1" applyBorder="1" applyAlignment="1"/>
    <xf numFmtId="0" fontId="17" fillId="0" borderId="10" xfId="0" applyFont="1" applyBorder="1" applyAlignment="1"/>
    <xf numFmtId="0" fontId="17" fillId="0" borderId="0" xfId="0" applyFont="1" applyBorder="1" applyAlignment="1"/>
    <xf numFmtId="3" fontId="5" fillId="0" borderId="2" xfId="0" applyNumberFormat="1" applyFont="1" applyFill="1" applyBorder="1" applyProtection="1">
      <protection locked="0"/>
    </xf>
    <xf numFmtId="9" fontId="0" fillId="0" borderId="2" xfId="1" applyFont="1" applyFill="1" applyBorder="1" applyAlignment="1" applyProtection="1">
      <alignment horizontal="right" wrapText="1"/>
      <protection locked="0"/>
    </xf>
    <xf numFmtId="0" fontId="0" fillId="0" borderId="2" xfId="0" applyFont="1" applyFill="1" applyBorder="1" applyAlignment="1" applyProtection="1">
      <alignment horizontal="right"/>
      <protection locked="0"/>
    </xf>
    <xf numFmtId="0" fontId="18" fillId="0" borderId="0" xfId="0" applyFont="1" applyBorder="1" applyAlignment="1"/>
    <xf numFmtId="3" fontId="18" fillId="0" borderId="0" xfId="0" applyNumberFormat="1" applyFont="1" applyFill="1" applyBorder="1" applyAlignment="1"/>
    <xf numFmtId="0" fontId="18" fillId="0" borderId="0" xfId="0" applyFont="1" applyFill="1" applyBorder="1" applyAlignment="1"/>
    <xf numFmtId="0" fontId="18" fillId="0" borderId="0" xfId="0" applyFont="1" applyAlignment="1"/>
    <xf numFmtId="0" fontId="19" fillId="0" borderId="0" xfId="0" applyFont="1" applyBorder="1" applyAlignment="1"/>
    <xf numFmtId="3" fontId="19" fillId="0" borderId="0" xfId="0" applyNumberFormat="1" applyFont="1" applyFill="1" applyBorder="1" applyAlignment="1"/>
    <xf numFmtId="0" fontId="19" fillId="0" borderId="0" xfId="0" applyFont="1" applyAlignment="1"/>
    <xf numFmtId="9" fontId="18" fillId="0" borderId="0" xfId="1" applyFont="1" applyBorder="1" applyAlignment="1"/>
    <xf numFmtId="0" fontId="17" fillId="0" borderId="0" xfId="0" applyFont="1" applyFill="1" applyBorder="1" applyAlignment="1"/>
    <xf numFmtId="0" fontId="17" fillId="0" borderId="0" xfId="0" applyFont="1" applyAlignment="1"/>
    <xf numFmtId="3" fontId="5" fillId="0" borderId="28" xfId="0" applyNumberFormat="1" applyFont="1" applyFill="1" applyBorder="1" applyProtection="1">
      <protection locked="0"/>
    </xf>
    <xf numFmtId="3" fontId="0" fillId="0" borderId="0" xfId="0" applyNumberFormat="1" applyFont="1" applyFill="1" applyBorder="1" applyProtection="1"/>
    <xf numFmtId="166" fontId="5" fillId="0" borderId="2" xfId="0" applyNumberFormat="1" applyFont="1" applyFill="1" applyBorder="1" applyProtection="1">
      <protection locked="0"/>
    </xf>
    <xf numFmtId="0" fontId="5" fillId="0" borderId="2" xfId="0" applyFont="1" applyFill="1" applyBorder="1" applyAlignment="1" applyProtection="1">
      <alignment wrapText="1"/>
      <protection locked="0"/>
    </xf>
    <xf numFmtId="3" fontId="21" fillId="0" borderId="12" xfId="0" applyNumberFormat="1" applyFont="1" applyBorder="1" applyAlignment="1">
      <alignment horizontal="right" wrapText="1"/>
    </xf>
    <xf numFmtId="3" fontId="21" fillId="0" borderId="3" xfId="0" applyNumberFormat="1" applyFont="1" applyBorder="1" applyAlignment="1">
      <alignment horizontal="right" wrapText="1"/>
    </xf>
    <xf numFmtId="3" fontId="21" fillId="0" borderId="13" xfId="0" applyNumberFormat="1" applyFont="1" applyBorder="1" applyAlignment="1">
      <alignment horizontal="right" wrapText="1"/>
    </xf>
    <xf numFmtId="3" fontId="0" fillId="5" borderId="0" xfId="0" applyNumberFormat="1" applyFont="1" applyFill="1" applyBorder="1" applyAlignment="1"/>
    <xf numFmtId="0" fontId="17" fillId="5" borderId="0" xfId="0" applyFont="1" applyFill="1" applyBorder="1" applyAlignment="1"/>
    <xf numFmtId="0" fontId="4" fillId="4" borderId="0" xfId="0" applyFont="1" applyFill="1" applyAlignment="1"/>
    <xf numFmtId="0" fontId="0" fillId="4" borderId="0" xfId="0" applyFont="1" applyFill="1" applyAlignment="1"/>
    <xf numFmtId="0" fontId="3" fillId="4" borderId="0" xfId="0" applyFont="1" applyFill="1" applyAlignment="1"/>
    <xf numFmtId="0" fontId="0" fillId="4" borderId="0" xfId="0" applyFont="1" applyFill="1" applyAlignment="1">
      <alignment wrapText="1"/>
    </xf>
    <xf numFmtId="0" fontId="3" fillId="4" borderId="3" xfId="0" applyFont="1" applyFill="1" applyBorder="1" applyAlignment="1">
      <alignment wrapText="1"/>
    </xf>
    <xf numFmtId="0" fontId="3" fillId="4" borderId="3" xfId="0" applyFont="1" applyFill="1" applyBorder="1" applyAlignment="1">
      <alignment horizontal="right" wrapText="1"/>
    </xf>
    <xf numFmtId="0" fontId="3" fillId="4" borderId="0" xfId="0" applyFont="1" applyFill="1" applyBorder="1" applyAlignment="1">
      <alignment horizontal="right"/>
    </xf>
    <xf numFmtId="0" fontId="3" fillId="4" borderId="5" xfId="0" applyFont="1" applyFill="1" applyBorder="1" applyAlignment="1">
      <alignment wrapText="1"/>
    </xf>
    <xf numFmtId="0" fontId="3" fillId="4" borderId="5" xfId="0" applyFont="1" applyFill="1" applyBorder="1" applyAlignment="1"/>
    <xf numFmtId="0" fontId="0" fillId="4" borderId="2" xfId="0" applyFont="1" applyFill="1" applyBorder="1" applyAlignment="1">
      <alignment wrapText="1"/>
    </xf>
    <xf numFmtId="0" fontId="3" fillId="4" borderId="0" xfId="0" applyFont="1" applyFill="1" applyBorder="1" applyAlignment="1">
      <alignment wrapText="1"/>
    </xf>
    <xf numFmtId="0" fontId="3" fillId="4" borderId="0" xfId="0" applyFont="1" applyFill="1" applyBorder="1" applyAlignment="1"/>
    <xf numFmtId="0" fontId="19" fillId="4" borderId="0" xfId="0" applyFont="1" applyFill="1" applyBorder="1" applyAlignment="1">
      <alignment wrapText="1"/>
    </xf>
    <xf numFmtId="0" fontId="19" fillId="4" borderId="0" xfId="0" applyFont="1" applyFill="1" applyBorder="1" applyAlignment="1"/>
    <xf numFmtId="0" fontId="0" fillId="4" borderId="2" xfId="0" applyFont="1" applyFill="1" applyBorder="1" applyAlignment="1"/>
    <xf numFmtId="3" fontId="3" fillId="4" borderId="3" xfId="0" applyNumberFormat="1" applyFont="1" applyFill="1" applyBorder="1" applyAlignment="1">
      <alignment horizontal="right" wrapText="1"/>
    </xf>
    <xf numFmtId="3" fontId="0" fillId="4" borderId="0" xfId="0" applyNumberFormat="1" applyFont="1" applyFill="1" applyAlignment="1"/>
    <xf numFmtId="3" fontId="3" fillId="4" borderId="2" xfId="0" applyNumberFormat="1" applyFont="1" applyFill="1" applyBorder="1" applyAlignment="1"/>
    <xf numFmtId="3" fontId="3" fillId="4" borderId="5" xfId="0" applyNumberFormat="1" applyFont="1" applyFill="1" applyBorder="1" applyAlignment="1"/>
    <xf numFmtId="3" fontId="3" fillId="4" borderId="0" xfId="0" applyNumberFormat="1" applyFont="1" applyFill="1" applyBorder="1" applyAlignment="1"/>
    <xf numFmtId="3" fontId="3" fillId="4" borderId="0" xfId="0" applyNumberFormat="1" applyFont="1" applyFill="1" applyAlignment="1"/>
    <xf numFmtId="9" fontId="19" fillId="4" borderId="0" xfId="1" applyFont="1" applyFill="1" applyBorder="1" applyAlignment="1">
      <alignment wrapText="1"/>
    </xf>
    <xf numFmtId="3" fontId="19" fillId="4" borderId="0" xfId="0" applyNumberFormat="1" applyFont="1" applyFill="1" applyBorder="1" applyAlignment="1"/>
    <xf numFmtId="3" fontId="0" fillId="4" borderId="0" xfId="0" applyNumberFormat="1" applyFont="1" applyFill="1" applyBorder="1" applyAlignment="1"/>
    <xf numFmtId="10" fontId="0" fillId="4" borderId="2" xfId="1" applyNumberFormat="1" applyFont="1" applyFill="1" applyBorder="1" applyAlignment="1"/>
    <xf numFmtId="3" fontId="0" fillId="4" borderId="2" xfId="0" applyNumberFormat="1" applyFont="1" applyFill="1" applyBorder="1" applyAlignment="1"/>
    <xf numFmtId="9" fontId="15" fillId="4" borderId="2" xfId="0" applyNumberFormat="1" applyFont="1" applyFill="1" applyBorder="1" applyAlignment="1"/>
    <xf numFmtId="3" fontId="3" fillId="4" borderId="2" xfId="0" applyNumberFormat="1" applyFont="1" applyFill="1" applyBorder="1" applyAlignment="1">
      <alignment wrapText="1"/>
    </xf>
    <xf numFmtId="3" fontId="0" fillId="4" borderId="0" xfId="0" applyNumberFormat="1" applyFont="1" applyFill="1" applyAlignment="1">
      <alignment wrapText="1"/>
    </xf>
    <xf numFmtId="3" fontId="3" fillId="4" borderId="0" xfId="0" applyNumberFormat="1" applyFont="1" applyFill="1" applyBorder="1" applyAlignment="1">
      <alignment horizontal="right"/>
    </xf>
    <xf numFmtId="0" fontId="7" fillId="4" borderId="0" xfId="0" applyFont="1" applyFill="1" applyBorder="1" applyAlignment="1" applyProtection="1"/>
    <xf numFmtId="0" fontId="5" fillId="4" borderId="0" xfId="0" applyFont="1" applyFill="1" applyBorder="1" applyAlignment="1" applyProtection="1"/>
    <xf numFmtId="0" fontId="6" fillId="4" borderId="0" xfId="0" applyFont="1" applyFill="1" applyBorder="1" applyAlignment="1" applyProtection="1">
      <alignment wrapText="1"/>
    </xf>
    <xf numFmtId="3" fontId="5" fillId="4" borderId="0" xfId="0" applyNumberFormat="1" applyFont="1" applyFill="1" applyBorder="1" applyAlignment="1" applyProtection="1">
      <alignment horizontal="right"/>
    </xf>
    <xf numFmtId="3" fontId="6" fillId="4" borderId="0" xfId="0" applyNumberFormat="1" applyFont="1" applyFill="1" applyBorder="1" applyAlignment="1" applyProtection="1">
      <alignment horizontal="right"/>
    </xf>
    <xf numFmtId="0" fontId="5" fillId="4" borderId="18" xfId="0" applyFont="1" applyFill="1" applyBorder="1" applyAlignment="1" applyProtection="1">
      <alignment wrapText="1"/>
    </xf>
    <xf numFmtId="3" fontId="5" fillId="4" borderId="18" xfId="0" applyNumberFormat="1" applyFont="1" applyFill="1" applyBorder="1" applyAlignment="1" applyProtection="1">
      <protection locked="0"/>
    </xf>
    <xf numFmtId="3" fontId="5" fillId="4" borderId="18" xfId="0" applyNumberFormat="1" applyFont="1" applyFill="1" applyBorder="1" applyAlignment="1" applyProtection="1"/>
    <xf numFmtId="0" fontId="6" fillId="4" borderId="0" xfId="0" applyFont="1" applyFill="1" applyBorder="1" applyAlignment="1" applyProtection="1"/>
    <xf numFmtId="0" fontId="6" fillId="4" borderId="20" xfId="0" applyFont="1" applyFill="1" applyBorder="1" applyAlignment="1" applyProtection="1"/>
    <xf numFmtId="3" fontId="6" fillId="4" borderId="20" xfId="0" applyNumberFormat="1" applyFont="1" applyFill="1" applyBorder="1" applyAlignment="1" applyProtection="1"/>
    <xf numFmtId="3" fontId="6" fillId="4" borderId="0" xfId="0" applyNumberFormat="1" applyFont="1" applyFill="1" applyBorder="1" applyAlignment="1" applyProtection="1"/>
    <xf numFmtId="0" fontId="5" fillId="4" borderId="0" xfId="0" applyFont="1" applyFill="1" applyBorder="1" applyAlignment="1" applyProtection="1">
      <alignment horizontal="right"/>
    </xf>
    <xf numFmtId="0" fontId="5" fillId="4" borderId="18" xfId="0" applyFont="1" applyFill="1" applyBorder="1" applyAlignment="1" applyProtection="1"/>
    <xf numFmtId="0" fontId="16" fillId="4" borderId="0" xfId="0" applyFont="1" applyFill="1" applyBorder="1" applyAlignment="1" applyProtection="1"/>
    <xf numFmtId="0" fontId="0" fillId="4" borderId="0" xfId="0" applyFont="1" applyFill="1" applyBorder="1" applyAlignment="1" applyProtection="1"/>
    <xf numFmtId="0" fontId="12" fillId="4" borderId="0" xfId="0" applyFont="1" applyFill="1" applyAlignment="1"/>
    <xf numFmtId="3" fontId="0" fillId="4" borderId="2" xfId="0" applyNumberFormat="1" applyFont="1" applyFill="1" applyBorder="1" applyAlignment="1">
      <alignment wrapText="1"/>
    </xf>
    <xf numFmtId="0" fontId="0" fillId="4" borderId="0" xfId="0" applyFont="1" applyFill="1" applyBorder="1" applyAlignment="1">
      <alignment wrapText="1"/>
    </xf>
    <xf numFmtId="0" fontId="0" fillId="4" borderId="0" xfId="0" applyFont="1" applyFill="1" applyBorder="1" applyAlignment="1"/>
    <xf numFmtId="0" fontId="0" fillId="4" borderId="18" xfId="0" applyFont="1" applyFill="1" applyBorder="1" applyAlignment="1">
      <alignment wrapText="1"/>
    </xf>
    <xf numFmtId="3" fontId="0" fillId="4" borderId="18" xfId="0" applyNumberFormat="1" applyFont="1" applyFill="1" applyBorder="1" applyAlignment="1"/>
    <xf numFmtId="0" fontId="0" fillId="4" borderId="6" xfId="0" applyFont="1" applyFill="1" applyBorder="1" applyAlignment="1">
      <alignment wrapText="1"/>
    </xf>
    <xf numFmtId="0" fontId="0" fillId="4" borderId="18" xfId="0" applyFont="1" applyFill="1" applyBorder="1" applyAlignment="1"/>
    <xf numFmtId="0" fontId="15" fillId="4" borderId="0" xfId="0" applyFont="1" applyFill="1" applyBorder="1" applyAlignment="1"/>
    <xf numFmtId="0" fontId="13" fillId="4" borderId="0" xfId="3" applyFont="1" applyFill="1" applyBorder="1" applyAlignment="1"/>
    <xf numFmtId="0" fontId="14" fillId="4" borderId="0" xfId="3" applyFont="1" applyFill="1" applyBorder="1" applyAlignment="1"/>
    <xf numFmtId="0" fontId="3" fillId="4" borderId="0" xfId="3" applyFont="1" applyFill="1" applyBorder="1" applyAlignment="1"/>
    <xf numFmtId="0" fontId="14" fillId="4" borderId="0" xfId="3" applyFont="1" applyFill="1" applyBorder="1" applyAlignment="1">
      <alignment horizontal="right"/>
    </xf>
    <xf numFmtId="3" fontId="14" fillId="4" borderId="0" xfId="3" applyNumberFormat="1" applyFont="1" applyFill="1" applyBorder="1" applyAlignment="1"/>
    <xf numFmtId="0" fontId="14" fillId="4" borderId="0" xfId="3" applyFont="1" applyFill="1" applyBorder="1" applyAlignment="1">
      <alignment horizontal="left" indent="1"/>
    </xf>
    <xf numFmtId="0" fontId="14" fillId="4" borderId="26" xfId="3" applyFont="1" applyFill="1" applyBorder="1" applyAlignment="1">
      <alignment horizontal="left" indent="1"/>
    </xf>
    <xf numFmtId="0" fontId="3" fillId="4" borderId="20" xfId="3" applyFont="1" applyFill="1" applyBorder="1" applyAlignment="1"/>
    <xf numFmtId="3" fontId="14" fillId="4" borderId="20" xfId="3" applyNumberFormat="1" applyFont="1" applyFill="1" applyBorder="1" applyAlignment="1"/>
    <xf numFmtId="0" fontId="14" fillId="4" borderId="3" xfId="3" applyFont="1" applyFill="1" applyBorder="1" applyAlignment="1">
      <alignment horizontal="left" indent="1"/>
    </xf>
    <xf numFmtId="0" fontId="0" fillId="4" borderId="27" xfId="0" applyFont="1" applyFill="1" applyBorder="1" applyAlignment="1"/>
    <xf numFmtId="0" fontId="6" fillId="4" borderId="0" xfId="0" applyFont="1" applyFill="1" applyBorder="1" applyAlignment="1" applyProtection="1">
      <alignment horizontal="left" wrapText="1"/>
    </xf>
    <xf numFmtId="166" fontId="6" fillId="4" borderId="0" xfId="0" applyNumberFormat="1" applyFont="1" applyFill="1" applyBorder="1" applyAlignment="1" applyProtection="1"/>
    <xf numFmtId="0" fontId="0" fillId="4" borderId="0" xfId="0" applyFill="1" applyBorder="1" applyAlignment="1"/>
    <xf numFmtId="0" fontId="0" fillId="4" borderId="0" xfId="0" applyFont="1" applyFill="1" applyBorder="1" applyProtection="1"/>
    <xf numFmtId="0" fontId="0" fillId="4" borderId="0" xfId="0" applyFill="1"/>
    <xf numFmtId="0" fontId="22" fillId="4" borderId="0" xfId="0" applyFont="1" applyFill="1" applyBorder="1" applyAlignment="1" applyProtection="1"/>
    <xf numFmtId="0" fontId="23" fillId="4" borderId="0" xfId="0" applyFont="1" applyFill="1" applyBorder="1" applyAlignment="1" applyProtection="1"/>
    <xf numFmtId="0" fontId="3" fillId="0" borderId="0" xfId="0" applyFont="1" applyFill="1" applyAlignment="1"/>
    <xf numFmtId="164" fontId="18" fillId="0" borderId="29" xfId="1" applyNumberFormat="1" applyFont="1" applyFill="1" applyBorder="1" applyAlignment="1"/>
    <xf numFmtId="0" fontId="18" fillId="0" borderId="29" xfId="0" applyFont="1" applyFill="1" applyBorder="1" applyAlignment="1"/>
    <xf numFmtId="0" fontId="0" fillId="0" borderId="31" xfId="0" applyFont="1" applyBorder="1" applyAlignment="1"/>
    <xf numFmtId="0" fontId="18" fillId="0" borderId="32" xfId="0" applyFont="1" applyFill="1" applyBorder="1" applyAlignment="1"/>
    <xf numFmtId="0" fontId="0" fillId="0" borderId="29" xfId="0" applyFont="1" applyBorder="1" applyAlignment="1"/>
    <xf numFmtId="0" fontId="18" fillId="0" borderId="32" xfId="0" applyFont="1" applyBorder="1" applyAlignment="1">
      <alignment horizontal="right"/>
    </xf>
    <xf numFmtId="9" fontId="18" fillId="0" borderId="29" xfId="1" applyFont="1" applyBorder="1" applyAlignment="1"/>
    <xf numFmtId="0" fontId="18" fillId="0" borderId="33" xfId="0" applyFont="1" applyBorder="1" applyAlignment="1">
      <alignment horizontal="right"/>
    </xf>
    <xf numFmtId="9" fontId="18" fillId="0" borderId="34" xfId="1" applyFont="1" applyBorder="1" applyAlignment="1"/>
    <xf numFmtId="0" fontId="18" fillId="0" borderId="30" xfId="0" applyFont="1" applyFill="1" applyBorder="1" applyAlignment="1">
      <alignment horizontal="left"/>
    </xf>
    <xf numFmtId="166" fontId="0" fillId="4" borderId="0" xfId="0" applyNumberFormat="1" applyFont="1" applyFill="1" applyBorder="1" applyAlignment="1" applyProtection="1">
      <protection locked="0"/>
    </xf>
    <xf numFmtId="167" fontId="3" fillId="4" borderId="0" xfId="0" applyNumberFormat="1" applyFont="1" applyFill="1" applyBorder="1" applyAlignment="1"/>
    <xf numFmtId="167" fontId="3" fillId="4" borderId="0" xfId="0" applyNumberFormat="1" applyFont="1" applyFill="1" applyBorder="1" applyAlignment="1" applyProtection="1">
      <protection locked="0"/>
    </xf>
    <xf numFmtId="0" fontId="3" fillId="0" borderId="0" xfId="0" applyFont="1" applyFill="1" applyAlignment="1">
      <alignment horizontal="right"/>
    </xf>
    <xf numFmtId="0" fontId="0" fillId="4" borderId="0" xfId="0" applyFont="1" applyFill="1" applyAlignment="1">
      <alignment horizontal="right"/>
    </xf>
    <xf numFmtId="3" fontId="0" fillId="6" borderId="6" xfId="0" applyNumberFormat="1" applyFont="1" applyFill="1" applyBorder="1" applyAlignment="1">
      <alignment horizontal="right" wrapText="1"/>
    </xf>
    <xf numFmtId="3" fontId="0" fillId="6" borderId="21" xfId="0" applyNumberFormat="1" applyFont="1" applyFill="1" applyBorder="1" applyAlignment="1">
      <alignment wrapText="1"/>
    </xf>
    <xf numFmtId="3" fontId="0" fillId="6" borderId="4" xfId="0" applyNumberFormat="1" applyFont="1" applyFill="1" applyBorder="1" applyAlignment="1">
      <alignment wrapText="1"/>
    </xf>
    <xf numFmtId="3" fontId="0" fillId="6" borderId="22" xfId="0" applyNumberFormat="1" applyFont="1" applyFill="1" applyBorder="1" applyAlignment="1">
      <alignment wrapText="1"/>
    </xf>
    <xf numFmtId="3" fontId="3" fillId="0" borderId="0" xfId="0" applyNumberFormat="1" applyFont="1" applyAlignment="1"/>
    <xf numFmtId="0" fontId="0" fillId="0" borderId="2" xfId="0" applyFont="1" applyBorder="1" applyAlignment="1"/>
    <xf numFmtId="0" fontId="0" fillId="4" borderId="6" xfId="0" applyFont="1" applyFill="1" applyBorder="1" applyAlignment="1"/>
    <xf numFmtId="3" fontId="0" fillId="7" borderId="14" xfId="0" applyNumberFormat="1" applyFont="1" applyFill="1" applyBorder="1" applyAlignment="1"/>
    <xf numFmtId="3" fontId="0" fillId="7" borderId="2" xfId="0" applyNumberFormat="1" applyFont="1" applyFill="1" applyBorder="1" applyAlignment="1"/>
    <xf numFmtId="3" fontId="0" fillId="7" borderId="15" xfId="0" applyNumberFormat="1" applyFont="1" applyFill="1" applyBorder="1" applyAlignment="1"/>
    <xf numFmtId="14" fontId="5" fillId="0" borderId="0" xfId="0" applyNumberFormat="1" applyFont="1" applyFill="1" applyBorder="1" applyAlignment="1" applyProtection="1">
      <protection locked="0"/>
    </xf>
    <xf numFmtId="0" fontId="0" fillId="4" borderId="0" xfId="0" applyFont="1" applyFill="1" applyAlignment="1">
      <alignment horizontal="center"/>
    </xf>
    <xf numFmtId="0" fontId="0" fillId="0" borderId="2" xfId="0" applyNumberFormat="1" applyFont="1" applyFill="1" applyBorder="1" applyAlignment="1" applyProtection="1">
      <alignment horizontal="center"/>
      <protection locked="0"/>
    </xf>
    <xf numFmtId="0" fontId="0" fillId="4" borderId="0" xfId="0" applyFont="1" applyFill="1" applyAlignment="1">
      <alignment horizontal="left"/>
    </xf>
    <xf numFmtId="0" fontId="24" fillId="4" borderId="3" xfId="0" applyFont="1" applyFill="1" applyBorder="1" applyAlignment="1">
      <alignment horizontal="right" wrapText="1"/>
    </xf>
    <xf numFmtId="3" fontId="0" fillId="4" borderId="20" xfId="0" applyNumberFormat="1" applyFont="1" applyFill="1" applyBorder="1" applyAlignment="1"/>
    <xf numFmtId="9" fontId="0" fillId="0" borderId="1" xfId="0" applyNumberFormat="1" applyFont="1" applyBorder="1"/>
    <xf numFmtId="0" fontId="0" fillId="0" borderId="1" xfId="0" applyFont="1" applyBorder="1" applyAlignment="1">
      <alignment horizontal="left"/>
    </xf>
    <xf numFmtId="0" fontId="0" fillId="0" borderId="1" xfId="0" applyFont="1" applyBorder="1"/>
    <xf numFmtId="10" fontId="0" fillId="0" borderId="1" xfId="0" applyNumberFormat="1" applyFont="1" applyBorder="1"/>
    <xf numFmtId="0" fontId="15" fillId="0" borderId="18" xfId="0" applyFont="1" applyFill="1" applyBorder="1" applyAlignment="1" applyProtection="1"/>
    <xf numFmtId="0" fontId="15" fillId="0" borderId="19" xfId="0" applyFont="1" applyFill="1" applyBorder="1" applyAlignment="1" applyProtection="1"/>
    <xf numFmtId="9" fontId="27" fillId="0" borderId="0" xfId="2" applyNumberFormat="1" applyFont="1" applyFill="1" applyBorder="1" applyAlignment="1" applyProtection="1">
      <alignment vertical="center"/>
      <protection locked="0" hidden="1"/>
    </xf>
    <xf numFmtId="3" fontId="16" fillId="4" borderId="0" xfId="0" applyNumberFormat="1" applyFont="1" applyFill="1" applyAlignment="1"/>
    <xf numFmtId="0" fontId="0" fillId="3" borderId="0" xfId="0" applyFont="1" applyFill="1" applyBorder="1" applyAlignment="1"/>
    <xf numFmtId="3" fontId="6" fillId="3" borderId="0" xfId="0" applyNumberFormat="1" applyFont="1" applyFill="1" applyBorder="1" applyAlignment="1" applyProtection="1">
      <alignment horizontal="right"/>
    </xf>
    <xf numFmtId="3" fontId="0" fillId="3" borderId="18" xfId="0" applyNumberFormat="1" applyFont="1" applyFill="1" applyBorder="1" applyAlignment="1"/>
    <xf numFmtId="3" fontId="15" fillId="3" borderId="18" xfId="0" applyNumberFormat="1" applyFont="1" applyFill="1" applyBorder="1" applyAlignment="1"/>
    <xf numFmtId="0" fontId="17" fillId="3" borderId="0" xfId="0" applyFont="1" applyFill="1" applyBorder="1" applyAlignment="1"/>
    <xf numFmtId="0" fontId="18" fillId="3" borderId="0" xfId="0" applyFont="1" applyFill="1" applyBorder="1" applyAlignment="1"/>
    <xf numFmtId="0" fontId="18" fillId="3" borderId="18" xfId="0" applyFont="1" applyFill="1" applyBorder="1" applyAlignment="1"/>
    <xf numFmtId="0" fontId="18" fillId="3" borderId="18" xfId="0" applyFont="1" applyFill="1" applyBorder="1" applyAlignment="1">
      <alignment wrapText="1"/>
    </xf>
    <xf numFmtId="0" fontId="3" fillId="4" borderId="0" xfId="0" applyFont="1" applyFill="1" applyBorder="1" applyAlignment="1">
      <alignment horizontal="left" vertical="top" wrapText="1"/>
    </xf>
    <xf numFmtId="168" fontId="3" fillId="4" borderId="0" xfId="0" applyNumberFormat="1" applyFont="1" applyFill="1" applyBorder="1" applyAlignment="1"/>
    <xf numFmtId="167" fontId="5" fillId="0" borderId="2" xfId="0" applyNumberFormat="1" applyFont="1" applyFill="1" applyBorder="1" applyProtection="1">
      <protection locked="0"/>
    </xf>
    <xf numFmtId="167" fontId="0" fillId="4" borderId="20" xfId="0" applyNumberFormat="1" applyFont="1" applyFill="1" applyBorder="1" applyAlignment="1"/>
    <xf numFmtId="38" fontId="3" fillId="4" borderId="38" xfId="0" applyNumberFormat="1" applyFont="1" applyFill="1" applyBorder="1" applyAlignment="1"/>
    <xf numFmtId="0" fontId="3" fillId="4" borderId="35" xfId="0" applyFont="1" applyFill="1" applyBorder="1" applyAlignment="1"/>
    <xf numFmtId="0" fontId="3" fillId="4" borderId="36" xfId="0" applyFont="1" applyFill="1" applyBorder="1" applyAlignment="1"/>
    <xf numFmtId="3" fontId="3" fillId="4" borderId="36" xfId="0" applyNumberFormat="1" applyFont="1" applyFill="1" applyBorder="1" applyAlignment="1"/>
    <xf numFmtId="3" fontId="3" fillId="4" borderId="9" xfId="0" applyNumberFormat="1" applyFont="1" applyFill="1" applyBorder="1" applyAlignment="1"/>
    <xf numFmtId="38" fontId="3" fillId="4" borderId="11" xfId="0" applyNumberFormat="1" applyFont="1" applyFill="1" applyBorder="1" applyAlignment="1"/>
    <xf numFmtId="38" fontId="3" fillId="4" borderId="40" xfId="0" applyNumberFormat="1" applyFont="1" applyFill="1" applyBorder="1" applyAlignment="1"/>
    <xf numFmtId="38" fontId="3" fillId="4" borderId="42" xfId="0" applyNumberFormat="1" applyFont="1" applyFill="1" applyBorder="1" applyAlignment="1"/>
    <xf numFmtId="0" fontId="18" fillId="3" borderId="18" xfId="0" quotePrefix="1" applyFont="1" applyFill="1" applyBorder="1" applyAlignment="1"/>
    <xf numFmtId="169" fontId="14" fillId="4" borderId="0" xfId="3" applyNumberFormat="1" applyFont="1" applyFill="1" applyBorder="1" applyAlignment="1"/>
    <xf numFmtId="0" fontId="0" fillId="0" borderId="0" xfId="0" applyFont="1" applyFill="1" applyBorder="1" applyAlignment="1" applyProtection="1">
      <alignment horizontal="right"/>
    </xf>
    <xf numFmtId="3" fontId="3" fillId="0" borderId="37" xfId="0" applyNumberFormat="1" applyFont="1" applyFill="1" applyBorder="1" applyAlignment="1" applyProtection="1">
      <protection locked="0"/>
    </xf>
    <xf numFmtId="0" fontId="24" fillId="4" borderId="0" xfId="0" applyFont="1" applyFill="1" applyBorder="1" applyAlignment="1" applyProtection="1"/>
    <xf numFmtId="166" fontId="5" fillId="0" borderId="2" xfId="0" applyNumberFormat="1" applyFont="1" applyFill="1" applyBorder="1" applyAlignment="1" applyProtection="1">
      <alignment horizontal="center"/>
      <protection locked="0"/>
    </xf>
    <xf numFmtId="0" fontId="29" fillId="4" borderId="3" xfId="0" applyFont="1" applyFill="1" applyBorder="1" applyAlignment="1" applyProtection="1">
      <alignment wrapText="1"/>
    </xf>
    <xf numFmtId="0" fontId="0" fillId="0" borderId="2" xfId="0" applyFont="1" applyFill="1" applyBorder="1" applyAlignment="1" applyProtection="1">
      <alignment wrapText="1"/>
    </xf>
    <xf numFmtId="0" fontId="6" fillId="4" borderId="3" xfId="0" applyFont="1" applyFill="1" applyBorder="1" applyAlignment="1" applyProtection="1">
      <alignment wrapText="1"/>
    </xf>
    <xf numFmtId="0" fontId="6" fillId="4" borderId="0" xfId="0" applyFont="1" applyFill="1" applyBorder="1" applyAlignment="1" applyProtection="1">
      <alignment horizontal="center" wrapText="1"/>
    </xf>
    <xf numFmtId="0" fontId="6" fillId="4" borderId="0" xfId="0" applyFont="1" applyFill="1" applyBorder="1" applyAlignment="1" applyProtection="1">
      <alignment horizontal="right"/>
    </xf>
    <xf numFmtId="0" fontId="6" fillId="4" borderId="0" xfId="0" applyFont="1" applyFill="1" applyBorder="1" applyAlignment="1" applyProtection="1">
      <alignment horizontal="right" wrapText="1"/>
    </xf>
    <xf numFmtId="0" fontId="5" fillId="0" borderId="6" xfId="1" applyNumberFormat="1" applyFont="1" applyFill="1" applyBorder="1" applyAlignment="1" applyProtection="1">
      <alignment horizontal="center"/>
      <protection locked="0"/>
    </xf>
    <xf numFmtId="167" fontId="0" fillId="0" borderId="0" xfId="0" applyNumberFormat="1" applyFont="1" applyFill="1" applyBorder="1" applyProtection="1"/>
    <xf numFmtId="0" fontId="5" fillId="4" borderId="2" xfId="0" applyFont="1" applyFill="1" applyBorder="1" applyAlignment="1" applyProtection="1">
      <alignment horizontal="right"/>
    </xf>
    <xf numFmtId="167" fontId="0" fillId="0" borderId="2" xfId="0" applyNumberFormat="1" applyFont="1" applyFill="1" applyBorder="1" applyProtection="1"/>
    <xf numFmtId="3" fontId="3" fillId="0" borderId="2" xfId="0" applyNumberFormat="1" applyFont="1" applyBorder="1" applyAlignment="1">
      <alignment horizontal="right"/>
    </xf>
    <xf numFmtId="0" fontId="30" fillId="9" borderId="0" xfId="0" applyFont="1" applyFill="1" applyAlignment="1"/>
    <xf numFmtId="0" fontId="6" fillId="4" borderId="0" xfId="0" applyFont="1" applyFill="1" applyBorder="1" applyAlignment="1" applyProtection="1">
      <alignment horizontal="left"/>
    </xf>
    <xf numFmtId="0" fontId="0" fillId="0" borderId="2" xfId="0" applyFont="1" applyBorder="1"/>
    <xf numFmtId="0" fontId="5" fillId="0" borderId="0" xfId="0" applyFont="1" applyFill="1" applyBorder="1" applyAlignment="1" applyProtection="1">
      <alignment wrapText="1"/>
      <protection locked="0"/>
    </xf>
    <xf numFmtId="167" fontId="5" fillId="0" borderId="0" xfId="0" applyNumberFormat="1" applyFont="1" applyFill="1" applyBorder="1" applyProtection="1">
      <protection locked="0"/>
    </xf>
    <xf numFmtId="167" fontId="6" fillId="0" borderId="2" xfId="0" applyNumberFormat="1" applyFont="1" applyFill="1" applyBorder="1" applyAlignment="1" applyProtection="1">
      <alignment wrapText="1"/>
      <protection locked="0"/>
    </xf>
    <xf numFmtId="167" fontId="3" fillId="0" borderId="0" xfId="0" applyNumberFormat="1" applyFont="1" applyFill="1" applyBorder="1" applyProtection="1"/>
    <xf numFmtId="167" fontId="0" fillId="0" borderId="0" xfId="0" applyNumberFormat="1"/>
    <xf numFmtId="167" fontId="0" fillId="0" borderId="0" xfId="0" applyNumberFormat="1" applyAlignment="1">
      <alignment horizontal="left"/>
    </xf>
    <xf numFmtId="3" fontId="0" fillId="0" borderId="0" xfId="0" quotePrefix="1" applyNumberFormat="1"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left" wrapText="1"/>
    </xf>
    <xf numFmtId="0" fontId="6" fillId="11" borderId="0" xfId="0" applyFont="1" applyFill="1" applyBorder="1" applyAlignment="1" applyProtection="1">
      <alignment horizontal="left"/>
    </xf>
    <xf numFmtId="0" fontId="5" fillId="11" borderId="0" xfId="0" applyFont="1" applyFill="1" applyBorder="1" applyAlignment="1" applyProtection="1">
      <alignment horizontal="right"/>
    </xf>
    <xf numFmtId="0" fontId="3" fillId="0" borderId="0" xfId="0" applyFont="1" applyFill="1" applyBorder="1" applyProtection="1"/>
    <xf numFmtId="167" fontId="6" fillId="0" borderId="0" xfId="0" applyNumberFormat="1" applyFont="1" applyFill="1" applyBorder="1" applyAlignment="1" applyProtection="1">
      <alignment wrapText="1"/>
      <protection locked="0"/>
    </xf>
    <xf numFmtId="0" fontId="6" fillId="0" borderId="2" xfId="0" applyFont="1" applyFill="1" applyBorder="1" applyAlignment="1" applyProtection="1">
      <alignment wrapText="1"/>
      <protection locked="0"/>
    </xf>
    <xf numFmtId="167" fontId="3" fillId="0" borderId="2" xfId="0" applyNumberFormat="1" applyFont="1" applyFill="1" applyBorder="1" applyProtection="1"/>
    <xf numFmtId="0" fontId="3" fillId="0" borderId="0" xfId="0" applyFont="1"/>
    <xf numFmtId="0" fontId="6" fillId="0" borderId="2" xfId="0" applyFont="1" applyFill="1" applyBorder="1" applyAlignment="1" applyProtection="1">
      <protection locked="0"/>
    </xf>
    <xf numFmtId="3" fontId="5" fillId="0" borderId="0" xfId="0" applyNumberFormat="1" applyFont="1" applyFill="1" applyBorder="1" applyProtection="1">
      <protection locked="0"/>
    </xf>
    <xf numFmtId="10" fontId="5" fillId="0" borderId="0" xfId="1" applyNumberFormat="1" applyFont="1" applyFill="1" applyBorder="1" applyProtection="1">
      <protection locked="0"/>
    </xf>
    <xf numFmtId="0" fontId="5" fillId="0" borderId="0" xfId="1" applyNumberFormat="1" applyFont="1" applyFill="1" applyBorder="1" applyAlignment="1" applyProtection="1">
      <alignment horizontal="center"/>
      <protection locked="0"/>
    </xf>
    <xf numFmtId="166" fontId="5" fillId="0" borderId="0" xfId="0" applyNumberFormat="1" applyFont="1" applyFill="1" applyBorder="1" applyAlignment="1" applyProtection="1">
      <alignment horizontal="center"/>
      <protection locked="0"/>
    </xf>
    <xf numFmtId="0" fontId="0" fillId="4" borderId="0" xfId="0" applyFont="1" applyFill="1" applyBorder="1" applyAlignment="1">
      <alignment horizontal="left" wrapText="1"/>
    </xf>
    <xf numFmtId="167" fontId="0" fillId="4" borderId="0" xfId="0" applyNumberFormat="1" applyFont="1" applyFill="1" applyBorder="1" applyAlignment="1"/>
    <xf numFmtId="38" fontId="3" fillId="4" borderId="19" xfId="0" applyNumberFormat="1" applyFont="1" applyFill="1" applyBorder="1" applyAlignment="1"/>
    <xf numFmtId="3" fontId="0" fillId="4" borderId="3" xfId="0" applyNumberFormat="1" applyFont="1" applyFill="1" applyBorder="1" applyAlignment="1"/>
    <xf numFmtId="3" fontId="0" fillId="4" borderId="43" xfId="0" applyNumberFormat="1" applyFont="1" applyFill="1" applyBorder="1" applyAlignment="1"/>
    <xf numFmtId="0" fontId="0" fillId="4" borderId="3" xfId="0" applyFont="1" applyFill="1" applyBorder="1" applyAlignment="1">
      <alignment wrapText="1"/>
    </xf>
    <xf numFmtId="0" fontId="0" fillId="4" borderId="3" xfId="0" applyFont="1" applyFill="1" applyBorder="1" applyAlignment="1"/>
    <xf numFmtId="3" fontId="3" fillId="3" borderId="0" xfId="0" applyNumberFormat="1" applyFont="1" applyFill="1" applyBorder="1" applyAlignment="1">
      <alignment horizontal="right"/>
    </xf>
    <xf numFmtId="3" fontId="31" fillId="3" borderId="0" xfId="0" applyNumberFormat="1" applyFont="1" applyFill="1" applyBorder="1" applyAlignment="1">
      <alignment horizontal="right"/>
    </xf>
    <xf numFmtId="0" fontId="16" fillId="0" borderId="0" xfId="0" applyFont="1" applyBorder="1" applyAlignment="1"/>
    <xf numFmtId="0" fontId="15" fillId="0" borderId="0" xfId="0" applyFont="1" applyFill="1" applyBorder="1" applyAlignment="1" applyProtection="1"/>
    <xf numFmtId="0" fontId="6" fillId="4" borderId="0" xfId="0" applyFont="1" applyFill="1" applyBorder="1" applyAlignment="1" applyProtection="1">
      <alignment horizontal="center" wrapText="1"/>
    </xf>
    <xf numFmtId="0" fontId="3" fillId="12" borderId="20" xfId="3" applyFont="1" applyFill="1" applyBorder="1" applyAlignment="1"/>
    <xf numFmtId="0" fontId="14" fillId="12" borderId="0" xfId="3" applyFont="1" applyFill="1" applyBorder="1" applyAlignment="1">
      <alignment horizontal="left" indent="1"/>
    </xf>
    <xf numFmtId="0" fontId="14" fillId="0" borderId="0" xfId="3" applyFont="1" applyFill="1" applyBorder="1" applyAlignment="1">
      <alignment horizontal="left" indent="1"/>
    </xf>
    <xf numFmtId="0" fontId="32" fillId="0" borderId="0" xfId="4"/>
    <xf numFmtId="3" fontId="5" fillId="4" borderId="0" xfId="0" applyNumberFormat="1" applyFont="1" applyFill="1" applyBorder="1" applyAlignment="1" applyProtection="1">
      <alignment wrapText="1"/>
    </xf>
    <xf numFmtId="10" fontId="0" fillId="0" borderId="2" xfId="1" applyNumberFormat="1" applyFont="1" applyFill="1" applyBorder="1" applyAlignment="1" applyProtection="1">
      <protection locked="0"/>
    </xf>
    <xf numFmtId="43" fontId="0" fillId="0" borderId="0" xfId="5" applyFont="1" applyBorder="1" applyAlignment="1"/>
    <xf numFmtId="0" fontId="0" fillId="4" borderId="43" xfId="0" applyFont="1" applyFill="1" applyBorder="1" applyAlignment="1">
      <alignment horizontal="left" vertical="center" wrapText="1"/>
    </xf>
    <xf numFmtId="0" fontId="0" fillId="4" borderId="26" xfId="0" applyFont="1" applyFill="1" applyBorder="1" applyAlignment="1">
      <alignment vertical="center"/>
    </xf>
    <xf numFmtId="3" fontId="0" fillId="4" borderId="43" xfId="0" applyNumberFormat="1" applyFont="1" applyFill="1" applyBorder="1" applyAlignment="1">
      <alignment vertical="center"/>
    </xf>
    <xf numFmtId="3" fontId="0" fillId="4" borderId="43" xfId="0" applyNumberFormat="1" applyFont="1" applyFill="1" applyBorder="1" applyAlignment="1">
      <alignment horizontal="right" vertical="center"/>
    </xf>
    <xf numFmtId="3" fontId="0" fillId="0" borderId="28" xfId="0" applyNumberFormat="1" applyFont="1" applyFill="1" applyBorder="1" applyAlignment="1" applyProtection="1">
      <alignment vertical="center"/>
      <protection locked="0"/>
    </xf>
    <xf numFmtId="0" fontId="0" fillId="4" borderId="0" xfId="0" applyFill="1" applyBorder="1" applyAlignment="1">
      <alignment vertical="center"/>
    </xf>
    <xf numFmtId="0" fontId="0" fillId="0" borderId="0" xfId="0" applyBorder="1" applyAlignment="1">
      <alignment vertical="center"/>
    </xf>
    <xf numFmtId="10" fontId="0" fillId="0" borderId="28" xfId="1" applyNumberFormat="1" applyFont="1" applyFill="1" applyBorder="1" applyAlignment="1" applyProtection="1">
      <alignment vertical="center"/>
      <protection locked="0"/>
    </xf>
    <xf numFmtId="0" fontId="3" fillId="4" borderId="10" xfId="0" applyFont="1" applyFill="1" applyBorder="1" applyAlignment="1">
      <alignment horizontal="left" vertical="top" wrapText="1"/>
    </xf>
    <xf numFmtId="0" fontId="34" fillId="5" borderId="20" xfId="3" applyFont="1" applyFill="1" applyBorder="1" applyAlignment="1"/>
    <xf numFmtId="3" fontId="35" fillId="5" borderId="20" xfId="3" applyNumberFormat="1" applyFont="1" applyFill="1" applyBorder="1" applyAlignment="1"/>
    <xf numFmtId="3" fontId="0" fillId="13" borderId="0" xfId="0" applyNumberFormat="1" applyFont="1" applyFill="1" applyBorder="1" applyAlignment="1"/>
    <xf numFmtId="3" fontId="0" fillId="0" borderId="0" xfId="0" applyNumberFormat="1" applyFont="1" applyAlignment="1">
      <alignment horizontal="left"/>
    </xf>
    <xf numFmtId="3" fontId="0" fillId="0" borderId="14" xfId="0" applyNumberFormat="1" applyFont="1" applyBorder="1" applyAlignment="1">
      <alignment horizontal="right" wrapText="1"/>
    </xf>
    <xf numFmtId="3" fontId="0" fillId="0" borderId="15" xfId="0" applyNumberFormat="1" applyFont="1" applyBorder="1" applyAlignment="1">
      <alignment horizontal="right" wrapText="1"/>
    </xf>
    <xf numFmtId="0" fontId="0" fillId="4" borderId="0" xfId="3" applyFont="1" applyFill="1" applyBorder="1" applyAlignment="1">
      <alignment horizontal="left" indent="1"/>
    </xf>
    <xf numFmtId="0" fontId="0" fillId="14" borderId="0" xfId="0" applyFill="1"/>
    <xf numFmtId="3" fontId="0" fillId="14" borderId="0" xfId="0" applyNumberFormat="1" applyFill="1"/>
    <xf numFmtId="0" fontId="14" fillId="14" borderId="0" xfId="3" applyFont="1" applyFill="1" applyBorder="1"/>
    <xf numFmtId="3" fontId="14" fillId="14" borderId="0" xfId="3" applyNumberFormat="1" applyFont="1" applyFill="1" applyBorder="1"/>
    <xf numFmtId="0" fontId="0" fillId="14" borderId="0" xfId="3" applyFont="1" applyFill="1" applyBorder="1"/>
    <xf numFmtId="3" fontId="0" fillId="14" borderId="0" xfId="3" applyNumberFormat="1" applyFont="1" applyFill="1" applyBorder="1"/>
    <xf numFmtId="0" fontId="18" fillId="14" borderId="0" xfId="0" applyFont="1" applyFill="1"/>
    <xf numFmtId="0" fontId="18" fillId="14" borderId="0" xfId="3" applyFont="1" applyFill="1" applyBorder="1"/>
    <xf numFmtId="0" fontId="3" fillId="14" borderId="0" xfId="0" applyFont="1" applyFill="1"/>
    <xf numFmtId="3" fontId="3" fillId="14" borderId="0" xfId="0" applyNumberFormat="1" applyFont="1" applyFill="1"/>
    <xf numFmtId="0" fontId="3" fillId="14" borderId="0" xfId="3" applyFont="1" applyFill="1" applyBorder="1"/>
    <xf numFmtId="3" fontId="3" fillId="14" borderId="0" xfId="3" applyNumberFormat="1" applyFont="1" applyFill="1" applyBorder="1"/>
    <xf numFmtId="0" fontId="3" fillId="3" borderId="0" xfId="0" applyFont="1" applyFill="1" applyBorder="1" applyAlignment="1"/>
    <xf numFmtId="0" fontId="0" fillId="3" borderId="18" xfId="0" applyFont="1" applyFill="1" applyBorder="1" applyAlignment="1"/>
    <xf numFmtId="0" fontId="0" fillId="3" borderId="18" xfId="0" applyFont="1" applyFill="1" applyBorder="1" applyAlignment="1">
      <alignment wrapText="1"/>
    </xf>
    <xf numFmtId="3" fontId="9" fillId="4" borderId="0" xfId="0" applyNumberFormat="1" applyFont="1" applyFill="1" applyBorder="1" applyAlignment="1"/>
    <xf numFmtId="38" fontId="3" fillId="4" borderId="18" xfId="0" applyNumberFormat="1" applyFont="1" applyFill="1" applyBorder="1" applyAlignment="1">
      <alignment vertical="center"/>
    </xf>
    <xf numFmtId="0" fontId="3" fillId="4" borderId="0" xfId="0" applyFont="1" applyFill="1" applyBorder="1" applyAlignment="1">
      <alignment vertical="center"/>
    </xf>
    <xf numFmtId="0" fontId="3" fillId="0" borderId="0" xfId="0" applyFont="1" applyBorder="1" applyAlignment="1">
      <alignment vertical="center"/>
    </xf>
    <xf numFmtId="0" fontId="24" fillId="4" borderId="0" xfId="0" applyFont="1" applyFill="1" applyBorder="1" applyAlignment="1">
      <alignment vertical="center"/>
    </xf>
    <xf numFmtId="0" fontId="3" fillId="4" borderId="0" xfId="0" applyFont="1" applyFill="1" applyBorder="1" applyAlignment="1">
      <alignment vertical="top"/>
    </xf>
    <xf numFmtId="0" fontId="3" fillId="0" borderId="0" xfId="0" applyFont="1" applyBorder="1" applyAlignment="1">
      <alignment vertical="top"/>
    </xf>
    <xf numFmtId="0" fontId="0" fillId="0" borderId="0" xfId="0" applyFont="1" applyBorder="1" applyAlignment="1">
      <alignment vertical="top"/>
    </xf>
    <xf numFmtId="38" fontId="31" fillId="4" borderId="18" xfId="0" applyNumberFormat="1" applyFont="1" applyFill="1" applyBorder="1" applyAlignment="1"/>
    <xf numFmtId="0" fontId="31" fillId="4" borderId="0" xfId="0" applyFont="1" applyFill="1" applyBorder="1" applyAlignment="1"/>
    <xf numFmtId="0" fontId="31" fillId="0" borderId="0" xfId="0" applyFont="1" applyBorder="1" applyAlignment="1"/>
    <xf numFmtId="38" fontId="3" fillId="4" borderId="18" xfId="0" applyNumberFormat="1" applyFont="1" applyFill="1" applyBorder="1" applyAlignment="1"/>
    <xf numFmtId="0" fontId="6" fillId="4" borderId="0" xfId="0" applyFont="1" applyFill="1" applyBorder="1" applyAlignment="1" applyProtection="1">
      <alignment horizontal="center" wrapText="1"/>
    </xf>
    <xf numFmtId="0" fontId="6" fillId="4" borderId="0" xfId="0" applyFont="1" applyFill="1" applyBorder="1" applyAlignment="1" applyProtection="1">
      <alignment horizontal="center" wrapText="1"/>
    </xf>
    <xf numFmtId="167" fontId="0" fillId="0" borderId="32" xfId="0" applyNumberFormat="1" applyFont="1" applyFill="1" applyBorder="1" applyProtection="1"/>
    <xf numFmtId="3" fontId="5" fillId="0" borderId="2" xfId="0" applyNumberFormat="1" applyFont="1" applyFill="1" applyBorder="1" applyAlignment="1" applyProtection="1">
      <alignment horizontal="center"/>
      <protection locked="0"/>
    </xf>
    <xf numFmtId="170" fontId="5" fillId="0" borderId="2" xfId="0" applyNumberFormat="1" applyFont="1" applyFill="1" applyBorder="1" applyProtection="1">
      <protection locked="0"/>
    </xf>
    <xf numFmtId="3" fontId="15" fillId="4" borderId="0" xfId="0" applyNumberFormat="1" applyFont="1" applyFill="1" applyBorder="1" applyAlignment="1"/>
    <xf numFmtId="0" fontId="6" fillId="4" borderId="0" xfId="0" applyFont="1" applyFill="1" applyBorder="1" applyAlignment="1" applyProtection="1">
      <alignment horizontal="center" wrapText="1"/>
    </xf>
    <xf numFmtId="10" fontId="5" fillId="0" borderId="6" xfId="1" applyNumberFormat="1" applyFont="1" applyFill="1" applyBorder="1" applyAlignment="1" applyProtection="1">
      <alignment horizontal="center"/>
      <protection locked="0"/>
    </xf>
    <xf numFmtId="0" fontId="6" fillId="4" borderId="3" xfId="0" applyFont="1" applyFill="1" applyBorder="1" applyAlignment="1" applyProtection="1"/>
    <xf numFmtId="3" fontId="0" fillId="4" borderId="19" xfId="0" applyNumberFormat="1" applyFont="1" applyFill="1" applyBorder="1" applyAlignment="1"/>
    <xf numFmtId="0" fontId="3" fillId="4" borderId="0" xfId="0" applyFont="1" applyFill="1" applyBorder="1" applyProtection="1"/>
    <xf numFmtId="167" fontId="0" fillId="4" borderId="2" xfId="0" applyNumberFormat="1" applyFont="1" applyFill="1" applyBorder="1" applyAlignment="1"/>
    <xf numFmtId="0" fontId="5" fillId="4" borderId="2" xfId="0" applyFont="1" applyFill="1" applyBorder="1" applyAlignment="1" applyProtection="1"/>
    <xf numFmtId="0" fontId="3" fillId="4" borderId="2" xfId="0" applyFont="1" applyFill="1" applyBorder="1" applyProtection="1"/>
    <xf numFmtId="3" fontId="3" fillId="4" borderId="2" xfId="0" applyNumberFormat="1" applyFont="1" applyFill="1" applyBorder="1" applyAlignment="1">
      <alignment horizontal="right" wrapText="1"/>
    </xf>
    <xf numFmtId="10" fontId="5" fillId="0" borderId="6" xfId="1" applyNumberFormat="1" applyFont="1" applyFill="1" applyBorder="1" applyAlignment="1" applyProtection="1">
      <protection locked="0"/>
    </xf>
    <xf numFmtId="0" fontId="0" fillId="4" borderId="5" xfId="0" applyFont="1" applyFill="1" applyBorder="1" applyAlignment="1"/>
    <xf numFmtId="0" fontId="20" fillId="4" borderId="0" xfId="0" applyFont="1" applyFill="1" applyBorder="1" applyAlignment="1"/>
    <xf numFmtId="3" fontId="20" fillId="4" borderId="0" xfId="0" applyNumberFormat="1" applyFont="1" applyFill="1" applyBorder="1" applyAlignment="1"/>
    <xf numFmtId="38" fontId="3" fillId="4" borderId="0" xfId="0" applyNumberFormat="1" applyFont="1" applyFill="1" applyBorder="1" applyAlignment="1"/>
    <xf numFmtId="0" fontId="3" fillId="4" borderId="0" xfId="0" applyFont="1" applyFill="1" applyBorder="1" applyAlignment="1">
      <alignment horizontal="left" vertical="center" wrapText="1"/>
    </xf>
    <xf numFmtId="38" fontId="3" fillId="4" borderId="0" xfId="0" applyNumberFormat="1" applyFont="1" applyFill="1" applyBorder="1" applyAlignment="1">
      <alignment vertical="center"/>
    </xf>
    <xf numFmtId="0" fontId="0" fillId="4" borderId="3" xfId="0" applyFont="1" applyFill="1" applyBorder="1" applyAlignment="1">
      <alignment horizontal="right"/>
    </xf>
    <xf numFmtId="0" fontId="31" fillId="4" borderId="0" xfId="0" applyFont="1" applyFill="1" applyBorder="1" applyAlignment="1">
      <alignment horizontal="left" vertical="top" wrapText="1"/>
    </xf>
    <xf numFmtId="38" fontId="31" fillId="4" borderId="0" xfId="0" applyNumberFormat="1" applyFont="1" applyFill="1" applyBorder="1" applyAlignment="1"/>
    <xf numFmtId="3" fontId="0" fillId="10" borderId="2" xfId="0" applyNumberFormat="1" applyFont="1" applyFill="1" applyBorder="1" applyAlignment="1"/>
    <xf numFmtId="0" fontId="0" fillId="4" borderId="0" xfId="0" applyFont="1" applyFill="1"/>
    <xf numFmtId="0" fontId="5" fillId="0" borderId="6" xfId="0" applyFont="1" applyFill="1" applyBorder="1" applyAlignment="1" applyProtection="1">
      <protection locked="0"/>
    </xf>
    <xf numFmtId="0" fontId="15" fillId="0" borderId="30" xfId="0" applyFont="1" applyBorder="1" applyAlignment="1"/>
    <xf numFmtId="165" fontId="20" fillId="0" borderId="33" xfId="1" applyNumberFormat="1" applyFont="1" applyFill="1" applyBorder="1" applyAlignment="1"/>
    <xf numFmtId="0" fontId="3" fillId="0" borderId="34" xfId="0" applyFont="1" applyBorder="1" applyAlignment="1"/>
    <xf numFmtId="165" fontId="20" fillId="0" borderId="32" xfId="1" applyNumberFormat="1" applyFont="1" applyFill="1" applyBorder="1" applyAlignment="1"/>
    <xf numFmtId="0" fontId="0" fillId="0" borderId="29" xfId="0" applyFont="1" applyFill="1" applyBorder="1" applyAlignment="1"/>
    <xf numFmtId="0" fontId="3" fillId="0" borderId="29" xfId="0" applyFont="1" applyBorder="1" applyAlignment="1"/>
    <xf numFmtId="165" fontId="18" fillId="0" borderId="32" xfId="0" applyNumberFormat="1" applyFont="1" applyFill="1" applyBorder="1" applyAlignment="1"/>
    <xf numFmtId="0" fontId="0" fillId="0" borderId="29" xfId="0" applyFont="1" applyBorder="1" applyAlignment="1">
      <alignment wrapText="1"/>
    </xf>
    <xf numFmtId="0" fontId="0" fillId="0" borderId="32" xfId="0" applyFont="1" applyBorder="1" applyAlignment="1"/>
    <xf numFmtId="0" fontId="0" fillId="0" borderId="30" xfId="0" applyFont="1" applyFill="1" applyBorder="1" applyAlignment="1"/>
    <xf numFmtId="0" fontId="3" fillId="0" borderId="31" xfId="0" applyFont="1" applyFill="1" applyBorder="1" applyAlignment="1">
      <alignment horizontal="right"/>
    </xf>
    <xf numFmtId="0" fontId="3" fillId="0" borderId="32" xfId="0" applyFont="1" applyFill="1" applyBorder="1" applyAlignment="1">
      <alignment horizontal="right"/>
    </xf>
    <xf numFmtId="0" fontId="3" fillId="0" borderId="29" xfId="0" applyFont="1" applyBorder="1" applyAlignment="1">
      <alignment horizontal="right"/>
    </xf>
    <xf numFmtId="3" fontId="0" fillId="0" borderId="32" xfId="0" applyNumberFormat="1" applyFont="1" applyFill="1" applyBorder="1" applyAlignment="1"/>
    <xf numFmtId="3" fontId="3" fillId="0" borderId="32" xfId="0" applyNumberFormat="1" applyFont="1" applyFill="1" applyBorder="1" applyAlignment="1"/>
    <xf numFmtId="3" fontId="3" fillId="0" borderId="33" xfId="0" applyNumberFormat="1" applyFont="1" applyFill="1" applyBorder="1" applyAlignment="1"/>
    <xf numFmtId="164" fontId="18" fillId="0" borderId="34" xfId="1" applyNumberFormat="1" applyFont="1" applyFill="1" applyBorder="1" applyAlignment="1"/>
    <xf numFmtId="0" fontId="29" fillId="4" borderId="0" xfId="0" applyFont="1" applyFill="1" applyBorder="1" applyAlignment="1" applyProtection="1">
      <alignment horizontal="left" wrapText="1"/>
    </xf>
    <xf numFmtId="167" fontId="5" fillId="4" borderId="2" xfId="0" applyNumberFormat="1" applyFont="1" applyFill="1" applyBorder="1" applyProtection="1"/>
    <xf numFmtId="167" fontId="3" fillId="4" borderId="3" xfId="0" applyNumberFormat="1" applyFont="1" applyFill="1" applyBorder="1" applyAlignment="1">
      <alignment horizontal="right" wrapText="1"/>
    </xf>
    <xf numFmtId="3" fontId="3" fillId="4" borderId="3" xfId="0" applyNumberFormat="1" applyFont="1" applyFill="1" applyBorder="1" applyAlignment="1">
      <alignment horizontal="left" wrapText="1"/>
    </xf>
    <xf numFmtId="167" fontId="3" fillId="4" borderId="3" xfId="0" applyNumberFormat="1" applyFont="1" applyFill="1" applyBorder="1" applyAlignment="1">
      <alignment horizontal="left" wrapText="1"/>
    </xf>
    <xf numFmtId="3" fontId="0" fillId="4" borderId="3" xfId="0" applyNumberFormat="1" applyFont="1" applyFill="1" applyBorder="1" applyAlignment="1">
      <alignment horizontal="left" wrapText="1"/>
    </xf>
    <xf numFmtId="167" fontId="0" fillId="4" borderId="3" xfId="0" applyNumberFormat="1" applyFont="1" applyFill="1" applyBorder="1" applyAlignment="1">
      <alignment horizontal="left" wrapText="1"/>
    </xf>
    <xf numFmtId="167" fontId="0" fillId="4" borderId="3" xfId="0" applyNumberFormat="1" applyFont="1" applyFill="1" applyBorder="1" applyAlignment="1">
      <alignment horizontal="right" wrapText="1"/>
    </xf>
    <xf numFmtId="3" fontId="0" fillId="4" borderId="3" xfId="0" applyNumberFormat="1" applyFont="1" applyFill="1" applyBorder="1" applyAlignment="1">
      <alignment horizontal="right" wrapText="1"/>
    </xf>
    <xf numFmtId="170" fontId="3" fillId="4" borderId="2" xfId="0" applyNumberFormat="1" applyFont="1" applyFill="1" applyBorder="1" applyAlignment="1">
      <alignment horizontal="right" wrapText="1"/>
    </xf>
    <xf numFmtId="3" fontId="0" fillId="15" borderId="0" xfId="0" applyNumberFormat="1" applyFont="1" applyFill="1" applyBorder="1" applyAlignment="1"/>
    <xf numFmtId="3" fontId="3" fillId="16" borderId="0" xfId="0" applyNumberFormat="1" applyFont="1" applyFill="1" applyBorder="1" applyAlignment="1"/>
    <xf numFmtId="3" fontId="3" fillId="16" borderId="0" xfId="0" applyNumberFormat="1" applyFont="1" applyFill="1" applyBorder="1" applyAlignment="1" applyProtection="1"/>
    <xf numFmtId="3" fontId="16" fillId="17" borderId="0" xfId="0" applyNumberFormat="1" applyFont="1" applyFill="1" applyBorder="1" applyAlignment="1"/>
    <xf numFmtId="3" fontId="0" fillId="18" borderId="0" xfId="0" applyNumberFormat="1" applyFont="1" applyFill="1" applyBorder="1" applyAlignment="1"/>
    <xf numFmtId="3" fontId="0" fillId="19" borderId="0" xfId="0" applyNumberFormat="1" applyFont="1" applyFill="1" applyBorder="1" applyAlignment="1"/>
    <xf numFmtId="0" fontId="7" fillId="4" borderId="0" xfId="0" applyFont="1" applyFill="1" applyBorder="1" applyAlignment="1" applyProtection="1">
      <alignment wrapText="1"/>
    </xf>
    <xf numFmtId="0" fontId="5" fillId="4" borderId="27" xfId="0" applyFont="1" applyFill="1" applyBorder="1" applyAlignment="1" applyProtection="1"/>
    <xf numFmtId="0" fontId="42" fillId="0" borderId="0" xfId="0" applyFont="1"/>
    <xf numFmtId="3" fontId="16" fillId="20" borderId="0" xfId="0" applyNumberFormat="1" applyFont="1" applyFill="1" applyBorder="1" applyAlignment="1"/>
    <xf numFmtId="0" fontId="40" fillId="0" borderId="0" xfId="0" applyFont="1" applyAlignment="1" applyProtection="1">
      <alignment horizontal="left" vertical="top" wrapText="1"/>
    </xf>
    <xf numFmtId="0" fontId="10" fillId="0" borderId="0" xfId="0" applyFont="1" applyFill="1" applyBorder="1" applyAlignment="1" applyProtection="1">
      <alignment horizontal="left"/>
      <protection locked="0"/>
    </xf>
    <xf numFmtId="0" fontId="5" fillId="4" borderId="0" xfId="0" applyFont="1" applyFill="1" applyBorder="1" applyAlignment="1" applyProtection="1">
      <alignment horizontal="left" vertical="top" wrapText="1"/>
    </xf>
    <xf numFmtId="0" fontId="5" fillId="0" borderId="6" xfId="0" applyFont="1" applyFill="1" applyBorder="1" applyAlignment="1" applyProtection="1">
      <alignment horizontal="right" wrapText="1"/>
      <protection locked="0"/>
    </xf>
    <xf numFmtId="0" fontId="5" fillId="0" borderId="27" xfId="0" applyFont="1" applyFill="1" applyBorder="1" applyAlignment="1" applyProtection="1">
      <alignment horizontal="right" wrapText="1"/>
      <protection locked="0"/>
    </xf>
    <xf numFmtId="0" fontId="5" fillId="0" borderId="6" xfId="0" applyFont="1" applyFill="1" applyBorder="1" applyAlignment="1" applyProtection="1">
      <alignment horizontal="left" vertical="top" wrapText="1"/>
      <protection locked="0"/>
    </xf>
    <xf numFmtId="0" fontId="5" fillId="0" borderId="18"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protection locked="0"/>
    </xf>
    <xf numFmtId="0" fontId="5" fillId="0" borderId="18" xfId="0" applyFont="1" applyFill="1" applyBorder="1" applyAlignment="1" applyProtection="1">
      <alignment horizontal="left"/>
      <protection locked="0"/>
    </xf>
    <xf numFmtId="0" fontId="5" fillId="0" borderId="27" xfId="0" applyFont="1" applyFill="1" applyBorder="1" applyAlignment="1" applyProtection="1">
      <alignment horizontal="left"/>
      <protection locked="0"/>
    </xf>
    <xf numFmtId="9" fontId="25" fillId="0" borderId="6" xfId="2" applyNumberFormat="1" applyFont="1" applyFill="1" applyBorder="1" applyAlignment="1" applyProtection="1">
      <alignment horizontal="left" vertical="center"/>
      <protection locked="0" hidden="1"/>
    </xf>
    <xf numFmtId="9" fontId="25" fillId="0" borderId="18" xfId="2" applyNumberFormat="1" applyFont="1" applyFill="1" applyBorder="1" applyAlignment="1" applyProtection="1">
      <alignment horizontal="left" vertical="center"/>
      <protection locked="0" hidden="1"/>
    </xf>
    <xf numFmtId="9" fontId="25" fillId="0" borderId="27" xfId="2" applyNumberFormat="1" applyFont="1" applyFill="1" applyBorder="1" applyAlignment="1" applyProtection="1">
      <alignment horizontal="left" vertical="center"/>
      <protection locked="0" hidden="1"/>
    </xf>
    <xf numFmtId="0" fontId="11" fillId="0" borderId="0" xfId="0" applyFont="1" applyFill="1" applyAlignment="1" applyProtection="1">
      <alignment horizontal="left"/>
      <protection locked="0"/>
    </xf>
    <xf numFmtId="0" fontId="38" fillId="4" borderId="3" xfId="4" applyFont="1" applyFill="1" applyBorder="1" applyAlignment="1">
      <alignment horizontal="center"/>
    </xf>
    <xf numFmtId="0" fontId="0" fillId="0" borderId="6" xfId="0" applyFont="1" applyFill="1" applyBorder="1" applyAlignment="1" applyProtection="1">
      <alignment horizontal="left" vertical="center" wrapText="1"/>
      <protection locked="0"/>
    </xf>
    <xf numFmtId="0" fontId="0" fillId="0" borderId="18" xfId="0" applyFont="1" applyFill="1" applyBorder="1" applyAlignment="1" applyProtection="1">
      <alignment horizontal="left" vertical="center" wrapText="1"/>
      <protection locked="0"/>
    </xf>
    <xf numFmtId="0" fontId="0" fillId="0" borderId="27"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xf>
    <xf numFmtId="0" fontId="6" fillId="4" borderId="29" xfId="0" applyFont="1" applyFill="1" applyBorder="1" applyAlignment="1" applyProtection="1">
      <alignment horizontal="left" vertical="center" wrapText="1"/>
    </xf>
    <xf numFmtId="0" fontId="3" fillId="4" borderId="18" xfId="0" applyFont="1" applyFill="1" applyBorder="1" applyAlignment="1">
      <alignment horizontal="left" vertical="center" wrapText="1"/>
    </xf>
    <xf numFmtId="0" fontId="0" fillId="4" borderId="20" xfId="0" applyFont="1" applyFill="1" applyBorder="1" applyAlignment="1">
      <alignment horizontal="left" wrapText="1"/>
    </xf>
    <xf numFmtId="0" fontId="3" fillId="4" borderId="19" xfId="0" applyFont="1" applyFill="1" applyBorder="1" applyAlignment="1">
      <alignment horizontal="left" vertical="top" wrapText="1"/>
    </xf>
    <xf numFmtId="0" fontId="3" fillId="4" borderId="0" xfId="0" applyFont="1" applyFill="1" applyBorder="1" applyAlignment="1">
      <alignment horizontal="left" wrapText="1"/>
    </xf>
    <xf numFmtId="0" fontId="0" fillId="4" borderId="18" xfId="0" applyFont="1" applyFill="1" applyBorder="1" applyAlignment="1">
      <alignment horizontal="left" vertical="top" wrapText="1"/>
    </xf>
    <xf numFmtId="0" fontId="39" fillId="4" borderId="3" xfId="0" applyFont="1" applyFill="1" applyBorder="1" applyAlignment="1">
      <alignment horizontal="left" wrapText="1"/>
    </xf>
    <xf numFmtId="0" fontId="3" fillId="4" borderId="41" xfId="0" applyFont="1" applyFill="1" applyBorder="1" applyAlignment="1">
      <alignment horizontal="left" vertical="top" wrapText="1"/>
    </xf>
    <xf numFmtId="0" fontId="3" fillId="4" borderId="42" xfId="0" applyFont="1" applyFill="1" applyBorder="1" applyAlignment="1">
      <alignment horizontal="left" vertical="top" wrapText="1"/>
    </xf>
    <xf numFmtId="0" fontId="3" fillId="4" borderId="39" xfId="0" applyFont="1" applyFill="1" applyBorder="1" applyAlignment="1">
      <alignment horizontal="left" vertical="top" wrapText="1"/>
    </xf>
    <xf numFmtId="0" fontId="3" fillId="4" borderId="40" xfId="0" applyFont="1" applyFill="1" applyBorder="1" applyAlignment="1">
      <alignment horizontal="left" vertical="top" wrapText="1"/>
    </xf>
    <xf numFmtId="0" fontId="3" fillId="4" borderId="3" xfId="0" applyFont="1" applyFill="1" applyBorder="1" applyAlignment="1">
      <alignment horizontal="left"/>
    </xf>
    <xf numFmtId="0" fontId="32" fillId="4" borderId="3" xfId="4" applyFill="1" applyBorder="1" applyAlignment="1">
      <alignment horizontal="center" wrapText="1"/>
    </xf>
    <xf numFmtId="0" fontId="31" fillId="4" borderId="18" xfId="0" applyFont="1" applyFill="1" applyBorder="1" applyAlignment="1">
      <alignment horizontal="left" vertical="top" wrapText="1"/>
    </xf>
    <xf numFmtId="0" fontId="15" fillId="3" borderId="18" xfId="0" applyFont="1" applyFill="1" applyBorder="1" applyAlignment="1">
      <alignment horizontal="left" wrapText="1"/>
    </xf>
    <xf numFmtId="0" fontId="3" fillId="4" borderId="3" xfId="0" applyFont="1" applyFill="1" applyBorder="1" applyAlignment="1">
      <alignment horizontal="left" wrapText="1"/>
    </xf>
    <xf numFmtId="0" fontId="5" fillId="4" borderId="18" xfId="0" applyFont="1" applyFill="1" applyBorder="1" applyAlignment="1" applyProtection="1">
      <alignment horizontal="left"/>
    </xf>
    <xf numFmtId="0" fontId="5" fillId="4" borderId="27" xfId="0" applyFont="1" applyFill="1" applyBorder="1" applyAlignment="1" applyProtection="1">
      <alignment horizontal="left"/>
    </xf>
    <xf numFmtId="0" fontId="18" fillId="0" borderId="30" xfId="0" applyFont="1" applyFill="1" applyBorder="1" applyAlignment="1">
      <alignment horizontal="left" vertical="top" wrapText="1"/>
    </xf>
    <xf numFmtId="0" fontId="18" fillId="0" borderId="31" xfId="0" applyFont="1" applyFill="1" applyBorder="1" applyAlignment="1">
      <alignment horizontal="left" vertical="top" wrapText="1"/>
    </xf>
    <xf numFmtId="0" fontId="18" fillId="0" borderId="32" xfId="0" applyFont="1" applyFill="1" applyBorder="1" applyAlignment="1">
      <alignment horizontal="left" vertical="top" wrapText="1"/>
    </xf>
    <xf numFmtId="0" fontId="18" fillId="0" borderId="29" xfId="0" applyFont="1" applyFill="1" applyBorder="1" applyAlignment="1">
      <alignment horizontal="left" vertical="top" wrapText="1"/>
    </xf>
    <xf numFmtId="9" fontId="26" fillId="4" borderId="0" xfId="2" applyNumberFormat="1" applyFont="1" applyFill="1" applyBorder="1" applyAlignment="1" applyProtection="1">
      <alignment horizontal="left" vertical="center"/>
      <protection locked="0" hidden="1"/>
    </xf>
    <xf numFmtId="0" fontId="19" fillId="4" borderId="3" xfId="0" applyFont="1" applyFill="1" applyBorder="1" applyAlignment="1">
      <alignment horizontal="left" wrapText="1"/>
    </xf>
    <xf numFmtId="0" fontId="3" fillId="4" borderId="18" xfId="0" applyFont="1" applyFill="1" applyBorder="1" applyAlignment="1">
      <alignment horizontal="left" vertical="top" wrapText="1"/>
    </xf>
    <xf numFmtId="3" fontId="5" fillId="4" borderId="6" xfId="0" applyNumberFormat="1" applyFont="1" applyFill="1" applyBorder="1" applyAlignment="1" applyProtection="1">
      <alignment horizontal="right"/>
    </xf>
    <xf numFmtId="0" fontId="5" fillId="4" borderId="27" xfId="0" applyFont="1" applyFill="1" applyBorder="1" applyAlignment="1" applyProtection="1">
      <alignment horizontal="right"/>
    </xf>
    <xf numFmtId="0" fontId="20" fillId="3" borderId="18" xfId="0" applyFont="1" applyFill="1" applyBorder="1" applyAlignment="1">
      <alignment horizontal="left" wrapText="1"/>
    </xf>
    <xf numFmtId="0" fontId="6" fillId="4" borderId="0" xfId="0" applyFont="1" applyFill="1" applyBorder="1" applyAlignment="1" applyProtection="1">
      <alignment horizontal="left" wrapText="1"/>
    </xf>
    <xf numFmtId="0" fontId="6" fillId="4" borderId="3" xfId="0" applyFont="1" applyFill="1" applyBorder="1" applyAlignment="1" applyProtection="1">
      <alignment horizontal="left" wrapText="1"/>
    </xf>
    <xf numFmtId="0" fontId="30" fillId="8" borderId="0" xfId="0" applyFont="1" applyFill="1" applyAlignment="1">
      <alignment horizontal="center"/>
    </xf>
    <xf numFmtId="0" fontId="30" fillId="10" borderId="0" xfId="0" applyFont="1" applyFill="1" applyAlignment="1">
      <alignment horizontal="center"/>
    </xf>
  </cellXfs>
  <cellStyles count="6">
    <cellStyle name="Hyperlänk" xfId="4" builtinId="8"/>
    <cellStyle name="Normal" xfId="0" builtinId="0" customBuiltin="1"/>
    <cellStyle name="Normal 2" xfId="2" xr:uid="{00000000-0005-0000-0000-000001000000}"/>
    <cellStyle name="Normal 2 2" xfId="3" xr:uid="{00000000-0005-0000-0000-000002000000}"/>
    <cellStyle name="Procent" xfId="1" builtinId="5"/>
    <cellStyle name="Tusental" xfId="5" builtinId="3"/>
  </cellStyles>
  <dxfs count="8">
    <dxf>
      <fill>
        <patternFill>
          <bgColor theme="7" tint="0.79998168889431442"/>
        </patternFill>
      </fill>
    </dxf>
    <dxf>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0"/>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7" tint="0.79998168889431442"/>
        </patternFill>
      </fill>
    </dxf>
    <dxf>
      <border>
        <left style="thin">
          <color theme="0" tint="-0.499984740745262"/>
        </left>
        <right style="thin">
          <color theme="0" tint="-0.499984740745262"/>
        </right>
        <top style="thin">
          <color theme="0" tint="-0.499984740745262"/>
        </top>
        <bottom style="thin">
          <color theme="0" tint="-0.499984740745262"/>
        </bottom>
        <vertical/>
        <horizontal/>
      </border>
    </dxf>
    <dxf>
      <fill>
        <patternFill>
          <bgColor theme="0"/>
        </patternFill>
      </fill>
      <border>
        <left style="thin">
          <color theme="0" tint="-0.499984740745262"/>
        </left>
        <right style="thin">
          <color theme="0" tint="-0.499984740745262"/>
        </right>
        <top style="thin">
          <color theme="0" tint="-0.499984740745262"/>
        </top>
        <bottom style="thin">
          <color theme="0" tint="-0.499984740745262"/>
        </bottom>
        <vertical/>
        <horizontal/>
      </border>
    </dxf>
    <dxf>
      <font>
        <color rgb="FFFF0000"/>
      </font>
    </dxf>
    <dxf>
      <font>
        <color rgb="FF00B050"/>
      </font>
    </dxf>
  </dxfs>
  <tableStyles count="0" defaultTableStyle="TableStyleMedium2" defaultPivotStyle="PivotStyleLight16"/>
  <colors>
    <mruColors>
      <color rgb="FFE9D7AC"/>
      <color rgb="FFF2BDB0"/>
      <color rgb="FF046999"/>
      <color rgb="FFC52E17"/>
      <color rgb="FF50BD29"/>
      <color rgb="FF8080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3137094420728"/>
          <c:y val="5.6503367754413794E-2"/>
          <c:w val="0.83749436381893372"/>
          <c:h val="0.71784515488677281"/>
        </c:manualLayout>
      </c:layout>
      <c:lineChart>
        <c:grouping val="standard"/>
        <c:varyColors val="0"/>
        <c:ser>
          <c:idx val="0"/>
          <c:order val="0"/>
          <c:tx>
            <c:strRef>
              <c:f>'Diagr År1'!$A$10</c:f>
              <c:strCache>
                <c:ptCount val="1"/>
                <c:pt idx="0">
                  <c:v>Saldo Kassa/Bank</c:v>
                </c:pt>
              </c:strCache>
            </c:strRef>
          </c:tx>
          <c:spPr>
            <a:ln w="28575" cap="rnd">
              <a:solidFill>
                <a:schemeClr val="accent4"/>
              </a:solidFill>
              <a:round/>
            </a:ln>
            <a:effectLst/>
          </c:spPr>
          <c:marker>
            <c:symbol val="circle"/>
            <c:size val="5"/>
            <c:spPr>
              <a:solidFill>
                <a:schemeClr val="accent4"/>
              </a:solidFill>
              <a:ln w="9525">
                <a:noFill/>
              </a:ln>
              <a:effectLst/>
            </c:spPr>
          </c:marker>
          <c:cat>
            <c:strRef>
              <c:extLst>
                <c:ext xmlns:c15="http://schemas.microsoft.com/office/drawing/2012/chart" uri="{02D57815-91ED-43cb-92C2-25804820EDAC}">
                  <c15:fullRef>
                    <c15:sqref>'Diagr År1'!$B$4:$M$4</c15:sqref>
                  </c15:fullRef>
                </c:ext>
              </c:extLst>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extLst>
                <c:ext xmlns:c15="http://schemas.microsoft.com/office/drawing/2012/chart" uri="{02D57815-91ED-43cb-92C2-25804820EDAC}">
                  <c15:fullRef>
                    <c15:sqref>'Diagr År1'!$B$10:$M$10</c15:sqref>
                  </c15:fullRef>
                </c:ext>
              </c:extLst>
              <c:f>'Diagr År1'!$B$10:$M$10</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41E-48CC-A0E6-4D488A0BD3AA}"/>
            </c:ext>
          </c:extLst>
        </c:ser>
        <c:ser>
          <c:idx val="1"/>
          <c:order val="1"/>
          <c:tx>
            <c:strRef>
              <c:f>'Diagr År1'!$A$11</c:f>
              <c:strCache>
                <c:ptCount val="1"/>
                <c:pt idx="0">
                  <c:v>Kontokredit</c:v>
                </c:pt>
              </c:strCache>
            </c:strRef>
          </c:tx>
          <c:spPr>
            <a:ln w="28575" cap="rnd">
              <a:solidFill>
                <a:srgbClr val="FF0000"/>
              </a:solidFill>
              <a:prstDash val="sysDot"/>
              <a:round/>
            </a:ln>
            <a:effectLst/>
          </c:spPr>
          <c:marker>
            <c:symbol val="none"/>
          </c:marker>
          <c:cat>
            <c:strRef>
              <c:extLst>
                <c:ext xmlns:c15="http://schemas.microsoft.com/office/drawing/2012/chart" uri="{02D57815-91ED-43cb-92C2-25804820EDAC}">
                  <c15:fullRef>
                    <c15:sqref>'Diagr År1'!$B$4:$M$4</c15:sqref>
                  </c15:fullRef>
                </c:ext>
              </c:extLst>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extLst>
                <c:ext xmlns:c15="http://schemas.microsoft.com/office/drawing/2012/chart" uri="{02D57815-91ED-43cb-92C2-25804820EDAC}">
                  <c15:fullRef>
                    <c15:sqref>'Diagr År1'!$B$11:$Y$11</c15:sqref>
                  </c15:fullRef>
                </c:ext>
              </c:extLst>
              <c:f>'Diagr År1'!$B$11:$M$11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25EB-4506-93C9-3CFCFA00E310}"/>
            </c:ext>
          </c:extLst>
        </c:ser>
        <c:dLbls>
          <c:showLegendKey val="0"/>
          <c:showVal val="0"/>
          <c:showCatName val="0"/>
          <c:showSerName val="0"/>
          <c:showPercent val="0"/>
          <c:showBubbleSize val="0"/>
        </c:dLbls>
        <c:marker val="1"/>
        <c:smooth val="0"/>
        <c:axId val="797703424"/>
        <c:axId val="797702248"/>
      </c:lineChart>
      <c:catAx>
        <c:axId val="797703424"/>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97702248"/>
        <c:crosses val="autoZero"/>
        <c:auto val="1"/>
        <c:lblAlgn val="ctr"/>
        <c:lblOffset val="100"/>
        <c:noMultiLvlLbl val="0"/>
      </c:catAx>
      <c:valAx>
        <c:axId val="797702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97703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3137094420728"/>
          <c:y val="5.6503367754413794E-2"/>
          <c:w val="0.83749436381893372"/>
          <c:h val="0.64362270310978842"/>
        </c:manualLayout>
      </c:layout>
      <c:lineChart>
        <c:grouping val="standard"/>
        <c:varyColors val="0"/>
        <c:ser>
          <c:idx val="0"/>
          <c:order val="0"/>
          <c:tx>
            <c:strRef>
              <c:f>'Diagr År1'!$A$5</c:f>
              <c:strCache>
                <c:ptCount val="1"/>
                <c:pt idx="0">
                  <c:v>Ack Kassaflöde från verksamheten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År1'!$B$5:$M$5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541E-48CC-A0E6-4D488A0BD3AA}"/>
            </c:ext>
          </c:extLst>
        </c:ser>
        <c:ser>
          <c:idx val="2"/>
          <c:order val="1"/>
          <c:tx>
            <c:strRef>
              <c:f>'Diagr År1'!$A$8</c:f>
              <c:strCache>
                <c:ptCount val="1"/>
                <c:pt idx="0">
                  <c:v>Likvida medel inkl moms och kredit</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År1'!$B$8:$M$8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04E4-419B-95AB-AA1110481F11}"/>
            </c:ext>
          </c:extLst>
        </c:ser>
        <c:ser>
          <c:idx val="1"/>
          <c:order val="2"/>
          <c:tx>
            <c:strRef>
              <c:f>'Diagr År1'!$A$9</c:f>
              <c:strCache>
                <c:ptCount val="1"/>
                <c:pt idx="0">
                  <c:v>Likvida medel inkl kontokredit och momsskuld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År1'!$B$9:$M$9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04E4-419B-95AB-AA1110481F11}"/>
            </c:ext>
          </c:extLst>
        </c:ser>
        <c:dLbls>
          <c:showLegendKey val="0"/>
          <c:showVal val="0"/>
          <c:showCatName val="0"/>
          <c:showSerName val="0"/>
          <c:showPercent val="0"/>
          <c:showBubbleSize val="0"/>
        </c:dLbls>
        <c:marker val="1"/>
        <c:smooth val="0"/>
        <c:axId val="797703032"/>
        <c:axId val="341005960"/>
      </c:lineChart>
      <c:catAx>
        <c:axId val="797703032"/>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341005960"/>
        <c:crosses val="autoZero"/>
        <c:auto val="1"/>
        <c:lblAlgn val="ctr"/>
        <c:lblOffset val="100"/>
        <c:noMultiLvlLbl val="0"/>
      </c:catAx>
      <c:valAx>
        <c:axId val="3410059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97703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Resultat</a:t>
            </a:r>
            <a:r>
              <a:rPr lang="en-US" sz="1200" baseline="0"/>
              <a:t>budget </a:t>
            </a:r>
            <a:r>
              <a:rPr lang="en-US" sz="1200"/>
              <a:t>år 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33421708478389467"/>
          <c:y val="0.14829234998630453"/>
          <c:w val="0.59804695454854007"/>
          <c:h val="0.52739559237461398"/>
        </c:manualLayout>
      </c:layout>
      <c:barChart>
        <c:barDir val="col"/>
        <c:grouping val="stacked"/>
        <c:varyColors val="0"/>
        <c:ser>
          <c:idx val="0"/>
          <c:order val="0"/>
          <c:tx>
            <c:strRef>
              <c:f>'Diagr År1'!$A$22</c:f>
              <c:strCache>
                <c:ptCount val="1"/>
                <c:pt idx="0">
                  <c:v>Intäkter</c:v>
                </c:pt>
              </c:strCache>
            </c:strRef>
          </c:tx>
          <c:spPr>
            <a:solidFill>
              <a:schemeClr val="accent1"/>
            </a:solidFill>
            <a:ln>
              <a:noFill/>
            </a:ln>
            <a:effectLst/>
          </c:spPr>
          <c:invertIfNegative val="0"/>
          <c:cat>
            <c:strRef>
              <c:f>'Diagr År1'!$B$21:$C$21</c:f>
              <c:strCache>
                <c:ptCount val="2"/>
                <c:pt idx="0">
                  <c:v>Intäkter</c:v>
                </c:pt>
                <c:pt idx="1">
                  <c:v>Kostnader</c:v>
                </c:pt>
              </c:strCache>
            </c:strRef>
          </c:cat>
          <c:val>
            <c:numRef>
              <c:f>'Diagr År1'!$B$22:$C$22</c:f>
              <c:numCache>
                <c:formatCode>General</c:formatCode>
                <c:ptCount val="2"/>
                <c:pt idx="0" formatCode="#,##0">
                  <c:v>0</c:v>
                </c:pt>
              </c:numCache>
            </c:numRef>
          </c:val>
          <c:extLst>
            <c:ext xmlns:c16="http://schemas.microsoft.com/office/drawing/2014/chart" uri="{C3380CC4-5D6E-409C-BE32-E72D297353CC}">
              <c16:uniqueId val="{00000000-0D44-4311-BEC4-91ABC0384503}"/>
            </c:ext>
          </c:extLst>
        </c:ser>
        <c:ser>
          <c:idx val="1"/>
          <c:order val="1"/>
          <c:tx>
            <c:strRef>
              <c:f>'Diagr År1'!$A$23</c:f>
              <c:strCache>
                <c:ptCount val="1"/>
                <c:pt idx="0">
                  <c:v>Varuinköp</c:v>
                </c:pt>
              </c:strCache>
            </c:strRef>
          </c:tx>
          <c:spPr>
            <a:solidFill>
              <a:schemeClr val="accent2"/>
            </a:solidFill>
            <a:ln>
              <a:noFill/>
            </a:ln>
            <a:effectLst/>
          </c:spPr>
          <c:invertIfNegative val="0"/>
          <c:cat>
            <c:strRef>
              <c:f>'Diagr År1'!$B$21:$C$21</c:f>
              <c:strCache>
                <c:ptCount val="2"/>
                <c:pt idx="0">
                  <c:v>Intäkter</c:v>
                </c:pt>
                <c:pt idx="1">
                  <c:v>Kostnader</c:v>
                </c:pt>
              </c:strCache>
            </c:strRef>
          </c:cat>
          <c:val>
            <c:numRef>
              <c:f>'Diagr År1'!$B$23:$C$23</c:f>
              <c:numCache>
                <c:formatCode>#,##0</c:formatCode>
                <c:ptCount val="2"/>
                <c:pt idx="1">
                  <c:v>0</c:v>
                </c:pt>
              </c:numCache>
            </c:numRef>
          </c:val>
          <c:extLst>
            <c:ext xmlns:c16="http://schemas.microsoft.com/office/drawing/2014/chart" uri="{C3380CC4-5D6E-409C-BE32-E72D297353CC}">
              <c16:uniqueId val="{00000001-0D44-4311-BEC4-91ABC0384503}"/>
            </c:ext>
          </c:extLst>
        </c:ser>
        <c:ser>
          <c:idx val="2"/>
          <c:order val="2"/>
          <c:tx>
            <c:strRef>
              <c:f>'Diagr År1'!$A$24</c:f>
              <c:strCache>
                <c:ptCount val="1"/>
                <c:pt idx="0">
                  <c:v>Övriga kostnader</c:v>
                </c:pt>
              </c:strCache>
            </c:strRef>
          </c:tx>
          <c:spPr>
            <a:solidFill>
              <a:schemeClr val="accent3"/>
            </a:solidFill>
            <a:ln>
              <a:noFill/>
            </a:ln>
            <a:effectLst/>
          </c:spPr>
          <c:invertIfNegative val="0"/>
          <c:cat>
            <c:strRef>
              <c:f>'Diagr År1'!$B$21:$C$21</c:f>
              <c:strCache>
                <c:ptCount val="2"/>
                <c:pt idx="0">
                  <c:v>Intäkter</c:v>
                </c:pt>
                <c:pt idx="1">
                  <c:v>Kostnader</c:v>
                </c:pt>
              </c:strCache>
            </c:strRef>
          </c:cat>
          <c:val>
            <c:numRef>
              <c:f>'Diagr År1'!$B$24:$C$24</c:f>
              <c:numCache>
                <c:formatCode>#,##0</c:formatCode>
                <c:ptCount val="2"/>
                <c:pt idx="1">
                  <c:v>0</c:v>
                </c:pt>
              </c:numCache>
            </c:numRef>
          </c:val>
          <c:extLst>
            <c:ext xmlns:c16="http://schemas.microsoft.com/office/drawing/2014/chart" uri="{C3380CC4-5D6E-409C-BE32-E72D297353CC}">
              <c16:uniqueId val="{00000002-0D44-4311-BEC4-91ABC0384503}"/>
            </c:ext>
          </c:extLst>
        </c:ser>
        <c:ser>
          <c:idx val="3"/>
          <c:order val="3"/>
          <c:tx>
            <c:strRef>
              <c:f>'Diagr År1'!$A$25</c:f>
              <c:strCache>
                <c:ptCount val="1"/>
                <c:pt idx="0">
                  <c:v>Personalkostnader</c:v>
                </c:pt>
              </c:strCache>
            </c:strRef>
          </c:tx>
          <c:spPr>
            <a:solidFill>
              <a:schemeClr val="accent4"/>
            </a:solidFill>
            <a:ln>
              <a:noFill/>
            </a:ln>
            <a:effectLst/>
          </c:spPr>
          <c:invertIfNegative val="0"/>
          <c:cat>
            <c:strRef>
              <c:f>'Diagr År1'!$B$21:$C$21</c:f>
              <c:strCache>
                <c:ptCount val="2"/>
                <c:pt idx="0">
                  <c:v>Intäkter</c:v>
                </c:pt>
                <c:pt idx="1">
                  <c:v>Kostnader</c:v>
                </c:pt>
              </c:strCache>
            </c:strRef>
          </c:cat>
          <c:val>
            <c:numRef>
              <c:f>'Diagr År1'!$B$25:$C$25</c:f>
              <c:numCache>
                <c:formatCode>#,##0</c:formatCode>
                <c:ptCount val="2"/>
                <c:pt idx="1">
                  <c:v>0</c:v>
                </c:pt>
              </c:numCache>
            </c:numRef>
          </c:val>
          <c:extLst>
            <c:ext xmlns:c16="http://schemas.microsoft.com/office/drawing/2014/chart" uri="{C3380CC4-5D6E-409C-BE32-E72D297353CC}">
              <c16:uniqueId val="{00000003-0D44-4311-BEC4-91ABC0384503}"/>
            </c:ext>
          </c:extLst>
        </c:ser>
        <c:ser>
          <c:idx val="4"/>
          <c:order val="4"/>
          <c:tx>
            <c:strRef>
              <c:f>'Diagr År1'!$A$26</c:f>
              <c:strCache>
                <c:ptCount val="1"/>
                <c:pt idx="0">
                  <c:v>#REFERENS!</c:v>
                </c:pt>
              </c:strCache>
            </c:strRef>
          </c:tx>
          <c:spPr>
            <a:solidFill>
              <a:schemeClr val="accent5"/>
            </a:solidFill>
            <a:ln>
              <a:noFill/>
            </a:ln>
            <a:effectLst/>
          </c:spPr>
          <c:invertIfNegative val="0"/>
          <c:cat>
            <c:strRef>
              <c:f>'Diagr År1'!$B$21:$C$21</c:f>
              <c:strCache>
                <c:ptCount val="2"/>
                <c:pt idx="0">
                  <c:v>Intäkter</c:v>
                </c:pt>
                <c:pt idx="1">
                  <c:v>Kostnader</c:v>
                </c:pt>
              </c:strCache>
            </c:strRef>
          </c:cat>
          <c:val>
            <c:numRef>
              <c:f>'Diagr År1'!$B$26:$C$26</c:f>
              <c:numCache>
                <c:formatCode>#,##0</c:formatCode>
                <c:ptCount val="2"/>
                <c:pt idx="0">
                  <c:v>0</c:v>
                </c:pt>
                <c:pt idx="1">
                  <c:v>0</c:v>
                </c:pt>
              </c:numCache>
            </c:numRef>
          </c:val>
          <c:extLst>
            <c:ext xmlns:c16="http://schemas.microsoft.com/office/drawing/2014/chart" uri="{C3380CC4-5D6E-409C-BE32-E72D297353CC}">
              <c16:uniqueId val="{00000004-0D44-4311-BEC4-91ABC0384503}"/>
            </c:ext>
          </c:extLst>
        </c:ser>
        <c:ser>
          <c:idx val="5"/>
          <c:order val="5"/>
          <c:tx>
            <c:strRef>
              <c:f>'Diagr År1'!$A$27</c:f>
              <c:strCache>
                <c:ptCount val="1"/>
                <c:pt idx="0">
                  <c:v>Avskrivningar</c:v>
                </c:pt>
              </c:strCache>
            </c:strRef>
          </c:tx>
          <c:spPr>
            <a:solidFill>
              <a:schemeClr val="accent6"/>
            </a:solidFill>
            <a:ln>
              <a:noFill/>
            </a:ln>
            <a:effectLst/>
          </c:spPr>
          <c:invertIfNegative val="0"/>
          <c:cat>
            <c:strRef>
              <c:f>'Diagr År1'!$B$21:$C$21</c:f>
              <c:strCache>
                <c:ptCount val="2"/>
                <c:pt idx="0">
                  <c:v>Intäkter</c:v>
                </c:pt>
                <c:pt idx="1">
                  <c:v>Kostnader</c:v>
                </c:pt>
              </c:strCache>
            </c:strRef>
          </c:cat>
          <c:val>
            <c:numRef>
              <c:f>'Diagr År1'!$B$27:$C$27</c:f>
              <c:numCache>
                <c:formatCode>#,##0</c:formatCode>
                <c:ptCount val="2"/>
                <c:pt idx="1">
                  <c:v>0</c:v>
                </c:pt>
              </c:numCache>
            </c:numRef>
          </c:val>
          <c:extLst>
            <c:ext xmlns:c16="http://schemas.microsoft.com/office/drawing/2014/chart" uri="{C3380CC4-5D6E-409C-BE32-E72D297353CC}">
              <c16:uniqueId val="{00000005-0D44-4311-BEC4-91ABC0384503}"/>
            </c:ext>
          </c:extLst>
        </c:ser>
        <c:dLbls>
          <c:showLegendKey val="0"/>
          <c:showVal val="0"/>
          <c:showCatName val="0"/>
          <c:showSerName val="0"/>
          <c:showPercent val="0"/>
          <c:showBubbleSize val="0"/>
        </c:dLbls>
        <c:gapWidth val="50"/>
        <c:overlap val="100"/>
        <c:axId val="341007136"/>
        <c:axId val="132081000"/>
      </c:barChart>
      <c:catAx>
        <c:axId val="34100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32081000"/>
        <c:crosses val="autoZero"/>
        <c:auto val="1"/>
        <c:lblAlgn val="ctr"/>
        <c:lblOffset val="100"/>
        <c:noMultiLvlLbl val="0"/>
      </c:catAx>
      <c:valAx>
        <c:axId val="1320810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341007136"/>
        <c:crosses val="autoZero"/>
        <c:crossBetween val="between"/>
      </c:valAx>
      <c:spPr>
        <a:noFill/>
        <a:ln>
          <a:noFill/>
        </a:ln>
        <a:effectLst/>
      </c:spPr>
    </c:plotArea>
    <c:legend>
      <c:legendPos val="b"/>
      <c:layout>
        <c:manualLayout>
          <c:xMode val="edge"/>
          <c:yMode val="edge"/>
          <c:x val="4.0615393566780775E-2"/>
          <c:y val="0.77210746777593597"/>
          <c:w val="0.94706897722093464"/>
          <c:h val="0.2059590642042693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Resultatbudget år 1, ackumulerat</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6731346370250119"/>
          <c:y val="0.15026991420078059"/>
          <c:w val="0.74637141522816219"/>
          <c:h val="0.65445487061864127"/>
        </c:manualLayout>
      </c:layout>
      <c:lineChart>
        <c:grouping val="standard"/>
        <c:varyColors val="0"/>
        <c:ser>
          <c:idx val="0"/>
          <c:order val="0"/>
          <c:tx>
            <c:strRef>
              <c:f>'Diagr År1'!$A$16</c:f>
              <c:strCache>
                <c:ptCount val="1"/>
                <c:pt idx="0">
                  <c:v>Ack intäkter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År1'!$B$16:$M$16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B7D-4FED-BCCE-AE50BC7E6F7E}"/>
            </c:ext>
          </c:extLst>
        </c:ser>
        <c:ser>
          <c:idx val="1"/>
          <c:order val="1"/>
          <c:tx>
            <c:strRef>
              <c:f>'Diagr År1'!$A$17</c:f>
              <c:strCache>
                <c:ptCount val="1"/>
                <c:pt idx="0">
                  <c:v>Ack kostnader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År1'!$B$17:$M$17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B7D-4FED-BCCE-AE50BC7E6F7E}"/>
            </c:ext>
          </c:extLst>
        </c:ser>
        <c:ser>
          <c:idx val="2"/>
          <c:order val="2"/>
          <c:tx>
            <c:strRef>
              <c:f>'Diagr År1'!$A$18</c:f>
              <c:strCache>
                <c:ptCount val="1"/>
                <c:pt idx="0">
                  <c:v>Ack resultat</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'Diagr År1'!$B$4:$M$4</c:f>
              <c:strCache>
                <c:ptCount val="12"/>
                <c:pt idx="0">
                  <c:v>1</c:v>
                </c:pt>
                <c:pt idx="1">
                  <c:v>2</c:v>
                </c:pt>
                <c:pt idx="2">
                  <c:v>3</c:v>
                </c:pt>
                <c:pt idx="3">
                  <c:v>4</c:v>
                </c:pt>
                <c:pt idx="4">
                  <c:v>5</c:v>
                </c:pt>
                <c:pt idx="5">
                  <c:v>6</c:v>
                </c:pt>
                <c:pt idx="6">
                  <c:v>7</c:v>
                </c:pt>
                <c:pt idx="7">
                  <c:v>8</c:v>
                </c:pt>
                <c:pt idx="8">
                  <c:v>9</c:v>
                </c:pt>
                <c:pt idx="9">
                  <c:v>10</c:v>
                </c:pt>
                <c:pt idx="10">
                  <c:v>11</c:v>
                </c:pt>
                <c:pt idx="11">
                  <c:v>12</c:v>
                </c:pt>
              </c:strCache>
            </c:strRef>
          </c:cat>
          <c:val>
            <c:numRef>
              <c:f>'Diagr År1'!$B$18:$M$18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4B7D-4FED-BCCE-AE50BC7E6F7E}"/>
            </c:ext>
          </c:extLst>
        </c:ser>
        <c:dLbls>
          <c:showLegendKey val="0"/>
          <c:showVal val="0"/>
          <c:showCatName val="0"/>
          <c:showSerName val="0"/>
          <c:showPercent val="0"/>
          <c:showBubbleSize val="0"/>
        </c:dLbls>
        <c:marker val="1"/>
        <c:smooth val="0"/>
        <c:axId val="340049792"/>
        <c:axId val="196882992"/>
      </c:lineChart>
      <c:catAx>
        <c:axId val="340049792"/>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96882992"/>
        <c:crosses val="autoZero"/>
        <c:auto val="1"/>
        <c:lblAlgn val="ctr"/>
        <c:lblOffset val="100"/>
        <c:noMultiLvlLbl val="0"/>
      </c:catAx>
      <c:valAx>
        <c:axId val="196882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340049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3137094420728"/>
          <c:y val="5.6503367754413794E-2"/>
          <c:w val="0.83749436381893372"/>
          <c:h val="0.71784515488677281"/>
        </c:manualLayout>
      </c:layout>
      <c:lineChart>
        <c:grouping val="standard"/>
        <c:varyColors val="0"/>
        <c:ser>
          <c:idx val="0"/>
          <c:order val="0"/>
          <c:tx>
            <c:strRef>
              <c:f>'Diagr År2'!$A$10</c:f>
              <c:strCache>
                <c:ptCount val="1"/>
                <c:pt idx="0">
                  <c:v>Saldo Kassa/Bank</c:v>
                </c:pt>
              </c:strCache>
            </c:strRef>
          </c:tx>
          <c:spPr>
            <a:ln w="28575" cap="rnd">
              <a:solidFill>
                <a:schemeClr val="accent4"/>
              </a:solidFill>
              <a:round/>
            </a:ln>
            <a:effectLst/>
          </c:spPr>
          <c:marker>
            <c:symbol val="circle"/>
            <c:size val="5"/>
            <c:spPr>
              <a:solidFill>
                <a:schemeClr val="accent4"/>
              </a:solidFill>
              <a:ln w="9525">
                <a:noFill/>
              </a:ln>
              <a:effectLst/>
            </c:spPr>
          </c:marker>
          <c:cat>
            <c:strRef>
              <c:f>'Diagr År2'!$B$4:$Y$4</c:f>
              <c:strCach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strCache>
            </c:strRef>
          </c:cat>
          <c:val>
            <c:numRef>
              <c:f>'Diagr År2'!$B$10:$Y$10</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FC67-4FB5-B0A4-D486C2A7ED14}"/>
            </c:ext>
          </c:extLst>
        </c:ser>
        <c:ser>
          <c:idx val="1"/>
          <c:order val="1"/>
          <c:tx>
            <c:strRef>
              <c:f>'Diagr År2'!$A$11</c:f>
              <c:strCache>
                <c:ptCount val="1"/>
                <c:pt idx="0">
                  <c:v>Kontokredit</c:v>
                </c:pt>
              </c:strCache>
            </c:strRef>
          </c:tx>
          <c:spPr>
            <a:ln w="28575" cap="rnd">
              <a:solidFill>
                <a:srgbClr val="FF0000"/>
              </a:solidFill>
              <a:prstDash val="sysDot"/>
              <a:round/>
            </a:ln>
            <a:effectLst/>
          </c:spPr>
          <c:marker>
            <c:symbol val="none"/>
          </c:marker>
          <c:cat>
            <c:strRef>
              <c:f>'Diagr År2'!$B$4:$Y$4</c:f>
              <c:strCach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strCache>
            </c:strRef>
          </c:cat>
          <c:val>
            <c:numRef>
              <c:f>'Diagr År2'!$B$11:$Y$11</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FC67-4FB5-B0A4-D486C2A7ED14}"/>
            </c:ext>
          </c:extLst>
        </c:ser>
        <c:dLbls>
          <c:showLegendKey val="0"/>
          <c:showVal val="0"/>
          <c:showCatName val="0"/>
          <c:showSerName val="0"/>
          <c:showPercent val="0"/>
          <c:showBubbleSize val="0"/>
        </c:dLbls>
        <c:marker val="1"/>
        <c:smooth val="0"/>
        <c:axId val="824485912"/>
        <c:axId val="824486304"/>
      </c:lineChart>
      <c:catAx>
        <c:axId val="824485912"/>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6304"/>
        <c:crosses val="autoZero"/>
        <c:auto val="1"/>
        <c:lblAlgn val="ctr"/>
        <c:lblOffset val="100"/>
        <c:noMultiLvlLbl val="0"/>
      </c:catAx>
      <c:valAx>
        <c:axId val="824486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5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3137094420728"/>
          <c:y val="5.6503367754413794E-2"/>
          <c:w val="0.83749436381893372"/>
          <c:h val="0.64362270310978842"/>
        </c:manualLayout>
      </c:layout>
      <c:lineChart>
        <c:grouping val="standard"/>
        <c:varyColors val="0"/>
        <c:ser>
          <c:idx val="0"/>
          <c:order val="0"/>
          <c:tx>
            <c:strRef>
              <c:f>'Diagr År2'!$A$5</c:f>
              <c:strCache>
                <c:ptCount val="1"/>
                <c:pt idx="0">
                  <c:v>Ack Kassaflöde från verksamheten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'Diagr År2'!$B$4:$Y$4</c:f>
              <c:strCach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strCache>
            </c:strRef>
          </c:cat>
          <c:val>
            <c:numRef>
              <c:f>'Diagr År2'!$B$5:$Y$5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E7A2-4E8B-A329-03C218174F19}"/>
            </c:ext>
          </c:extLst>
        </c:ser>
        <c:ser>
          <c:idx val="2"/>
          <c:order val="1"/>
          <c:tx>
            <c:strRef>
              <c:f>'Diagr År2'!$A$8</c:f>
              <c:strCache>
                <c:ptCount val="1"/>
                <c:pt idx="0">
                  <c:v>Likvida medel inkl moms och kredit</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'Diagr År2'!$B$4:$Y$4</c:f>
              <c:strCach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strCache>
            </c:strRef>
          </c:cat>
          <c:val>
            <c:numRef>
              <c:f>'Diagr År2'!$B$8:$Y$8</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E7A2-4E8B-A329-03C218174F19}"/>
            </c:ext>
          </c:extLst>
        </c:ser>
        <c:ser>
          <c:idx val="1"/>
          <c:order val="2"/>
          <c:tx>
            <c:strRef>
              <c:f>'Diagr År2'!$A$9</c:f>
              <c:strCache>
                <c:ptCount val="1"/>
                <c:pt idx="0">
                  <c:v>Likvida medel inkl kontokredit och momsskuld</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'Diagr År2'!$B$9:$Y$9</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2-E7A2-4E8B-A329-03C218174F19}"/>
            </c:ext>
          </c:extLst>
        </c:ser>
        <c:dLbls>
          <c:showLegendKey val="0"/>
          <c:showVal val="0"/>
          <c:showCatName val="0"/>
          <c:showSerName val="0"/>
          <c:showPercent val="0"/>
          <c:showBubbleSize val="0"/>
        </c:dLbls>
        <c:marker val="1"/>
        <c:smooth val="0"/>
        <c:axId val="824488656"/>
        <c:axId val="824489048"/>
      </c:lineChart>
      <c:catAx>
        <c:axId val="824488656"/>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9048"/>
        <c:crosses val="autoZero"/>
        <c:auto val="1"/>
        <c:lblAlgn val="ctr"/>
        <c:lblOffset val="100"/>
        <c:noMultiLvlLbl val="0"/>
      </c:catAx>
      <c:valAx>
        <c:axId val="824489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8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Resultat</a:t>
            </a:r>
            <a:r>
              <a:rPr lang="en-US" sz="1200" baseline="0"/>
              <a:t>budget </a:t>
            </a:r>
            <a:r>
              <a:rPr lang="en-US" sz="1200"/>
              <a:t>år 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stacked"/>
        <c:varyColors val="0"/>
        <c:ser>
          <c:idx val="0"/>
          <c:order val="0"/>
          <c:tx>
            <c:strRef>
              <c:f>'Diagr År2'!$E$22</c:f>
              <c:strCache>
                <c:ptCount val="1"/>
                <c:pt idx="0">
                  <c:v>Intäkter</c:v>
                </c:pt>
              </c:strCache>
            </c:strRef>
          </c:tx>
          <c:spPr>
            <a:solidFill>
              <a:schemeClr val="accent1"/>
            </a:solidFill>
            <a:ln>
              <a:noFill/>
            </a:ln>
            <a:effectLst/>
          </c:spPr>
          <c:invertIfNegative val="0"/>
          <c:cat>
            <c:strRef>
              <c:f>'Diagr År2'!$F$21:$G$21</c:f>
              <c:strCache>
                <c:ptCount val="2"/>
                <c:pt idx="0">
                  <c:v>Intäkter</c:v>
                </c:pt>
                <c:pt idx="1">
                  <c:v>Kostnader</c:v>
                </c:pt>
              </c:strCache>
            </c:strRef>
          </c:cat>
          <c:val>
            <c:numRef>
              <c:f>'Diagr År2'!$F$22:$G$22</c:f>
              <c:numCache>
                <c:formatCode>General</c:formatCode>
                <c:ptCount val="2"/>
                <c:pt idx="0" formatCode="#,##0">
                  <c:v>0</c:v>
                </c:pt>
              </c:numCache>
            </c:numRef>
          </c:val>
          <c:extLst>
            <c:ext xmlns:c16="http://schemas.microsoft.com/office/drawing/2014/chart" uri="{C3380CC4-5D6E-409C-BE32-E72D297353CC}">
              <c16:uniqueId val="{00000000-437C-48AC-B25E-456AD838EE7B}"/>
            </c:ext>
          </c:extLst>
        </c:ser>
        <c:ser>
          <c:idx val="1"/>
          <c:order val="1"/>
          <c:tx>
            <c:strRef>
              <c:f>'Diagr År2'!$E$23</c:f>
              <c:strCache>
                <c:ptCount val="1"/>
                <c:pt idx="0">
                  <c:v>Varuinköp</c:v>
                </c:pt>
              </c:strCache>
            </c:strRef>
          </c:tx>
          <c:spPr>
            <a:solidFill>
              <a:schemeClr val="accent2"/>
            </a:solidFill>
            <a:ln>
              <a:noFill/>
            </a:ln>
            <a:effectLst/>
          </c:spPr>
          <c:invertIfNegative val="0"/>
          <c:cat>
            <c:strRef>
              <c:f>'Diagr År2'!$F$21:$G$21</c:f>
              <c:strCache>
                <c:ptCount val="2"/>
                <c:pt idx="0">
                  <c:v>Intäkter</c:v>
                </c:pt>
                <c:pt idx="1">
                  <c:v>Kostnader</c:v>
                </c:pt>
              </c:strCache>
            </c:strRef>
          </c:cat>
          <c:val>
            <c:numRef>
              <c:f>'Diagr År2'!$F$23:$G$23</c:f>
              <c:numCache>
                <c:formatCode>#,##0</c:formatCode>
                <c:ptCount val="2"/>
                <c:pt idx="1">
                  <c:v>0</c:v>
                </c:pt>
              </c:numCache>
            </c:numRef>
          </c:val>
          <c:extLst>
            <c:ext xmlns:c16="http://schemas.microsoft.com/office/drawing/2014/chart" uri="{C3380CC4-5D6E-409C-BE32-E72D297353CC}">
              <c16:uniqueId val="{00000001-437C-48AC-B25E-456AD838EE7B}"/>
            </c:ext>
          </c:extLst>
        </c:ser>
        <c:ser>
          <c:idx val="2"/>
          <c:order val="2"/>
          <c:tx>
            <c:strRef>
              <c:f>'Diagr År2'!$E$24</c:f>
              <c:strCache>
                <c:ptCount val="1"/>
                <c:pt idx="0">
                  <c:v>Övriga kostnader</c:v>
                </c:pt>
              </c:strCache>
            </c:strRef>
          </c:tx>
          <c:spPr>
            <a:solidFill>
              <a:schemeClr val="accent3"/>
            </a:solidFill>
            <a:ln>
              <a:noFill/>
            </a:ln>
            <a:effectLst/>
          </c:spPr>
          <c:invertIfNegative val="0"/>
          <c:cat>
            <c:strRef>
              <c:f>'Diagr År2'!$F$21:$G$21</c:f>
              <c:strCache>
                <c:ptCount val="2"/>
                <c:pt idx="0">
                  <c:v>Intäkter</c:v>
                </c:pt>
                <c:pt idx="1">
                  <c:v>Kostnader</c:v>
                </c:pt>
              </c:strCache>
            </c:strRef>
          </c:cat>
          <c:val>
            <c:numRef>
              <c:f>'Diagr År2'!$F$24:$G$24</c:f>
              <c:numCache>
                <c:formatCode>#,##0</c:formatCode>
                <c:ptCount val="2"/>
                <c:pt idx="1">
                  <c:v>0</c:v>
                </c:pt>
              </c:numCache>
            </c:numRef>
          </c:val>
          <c:extLst>
            <c:ext xmlns:c16="http://schemas.microsoft.com/office/drawing/2014/chart" uri="{C3380CC4-5D6E-409C-BE32-E72D297353CC}">
              <c16:uniqueId val="{00000002-437C-48AC-B25E-456AD838EE7B}"/>
            </c:ext>
          </c:extLst>
        </c:ser>
        <c:ser>
          <c:idx val="3"/>
          <c:order val="3"/>
          <c:tx>
            <c:strRef>
              <c:f>'Diagr År2'!$E$25</c:f>
              <c:strCache>
                <c:ptCount val="1"/>
                <c:pt idx="0">
                  <c:v>Personalkostnader</c:v>
                </c:pt>
              </c:strCache>
            </c:strRef>
          </c:tx>
          <c:spPr>
            <a:solidFill>
              <a:schemeClr val="accent4"/>
            </a:solidFill>
            <a:ln>
              <a:noFill/>
            </a:ln>
            <a:effectLst/>
          </c:spPr>
          <c:invertIfNegative val="0"/>
          <c:cat>
            <c:strRef>
              <c:f>'Diagr År2'!$F$21:$G$21</c:f>
              <c:strCache>
                <c:ptCount val="2"/>
                <c:pt idx="0">
                  <c:v>Intäkter</c:v>
                </c:pt>
                <c:pt idx="1">
                  <c:v>Kostnader</c:v>
                </c:pt>
              </c:strCache>
            </c:strRef>
          </c:cat>
          <c:val>
            <c:numRef>
              <c:f>'Diagr År2'!$F$25:$G$25</c:f>
              <c:numCache>
                <c:formatCode>#,##0</c:formatCode>
                <c:ptCount val="2"/>
                <c:pt idx="1">
                  <c:v>0</c:v>
                </c:pt>
              </c:numCache>
            </c:numRef>
          </c:val>
          <c:extLst>
            <c:ext xmlns:c16="http://schemas.microsoft.com/office/drawing/2014/chart" uri="{C3380CC4-5D6E-409C-BE32-E72D297353CC}">
              <c16:uniqueId val="{00000003-437C-48AC-B25E-456AD838EE7B}"/>
            </c:ext>
          </c:extLst>
        </c:ser>
        <c:ser>
          <c:idx val="4"/>
          <c:order val="4"/>
          <c:tx>
            <c:strRef>
              <c:f>'Diagr År2'!$E$26</c:f>
              <c:strCache>
                <c:ptCount val="1"/>
                <c:pt idx="0">
                  <c:v>#REFERENS!</c:v>
                </c:pt>
              </c:strCache>
            </c:strRef>
          </c:tx>
          <c:spPr>
            <a:solidFill>
              <a:schemeClr val="accent5"/>
            </a:solidFill>
            <a:ln>
              <a:noFill/>
            </a:ln>
            <a:effectLst/>
          </c:spPr>
          <c:invertIfNegative val="0"/>
          <c:cat>
            <c:strRef>
              <c:f>'Diagr År2'!$F$21:$G$21</c:f>
              <c:strCache>
                <c:ptCount val="2"/>
                <c:pt idx="0">
                  <c:v>Intäkter</c:v>
                </c:pt>
                <c:pt idx="1">
                  <c:v>Kostnader</c:v>
                </c:pt>
              </c:strCache>
            </c:strRef>
          </c:cat>
          <c:val>
            <c:numRef>
              <c:f>'Diagr År2'!$F$26:$G$26</c:f>
              <c:numCache>
                <c:formatCode>#,##0</c:formatCode>
                <c:ptCount val="2"/>
                <c:pt idx="0">
                  <c:v>0</c:v>
                </c:pt>
                <c:pt idx="1">
                  <c:v>0</c:v>
                </c:pt>
              </c:numCache>
            </c:numRef>
          </c:val>
          <c:extLst>
            <c:ext xmlns:c16="http://schemas.microsoft.com/office/drawing/2014/chart" uri="{C3380CC4-5D6E-409C-BE32-E72D297353CC}">
              <c16:uniqueId val="{00000004-437C-48AC-B25E-456AD838EE7B}"/>
            </c:ext>
          </c:extLst>
        </c:ser>
        <c:ser>
          <c:idx val="5"/>
          <c:order val="5"/>
          <c:tx>
            <c:strRef>
              <c:f>'Diagr År2'!$E$27</c:f>
              <c:strCache>
                <c:ptCount val="1"/>
                <c:pt idx="0">
                  <c:v>Avskrivningar</c:v>
                </c:pt>
              </c:strCache>
            </c:strRef>
          </c:tx>
          <c:spPr>
            <a:solidFill>
              <a:schemeClr val="accent6"/>
            </a:solidFill>
            <a:ln>
              <a:noFill/>
            </a:ln>
            <a:effectLst/>
          </c:spPr>
          <c:invertIfNegative val="0"/>
          <c:cat>
            <c:strRef>
              <c:f>'Diagr År2'!$F$21:$G$21</c:f>
              <c:strCache>
                <c:ptCount val="2"/>
                <c:pt idx="0">
                  <c:v>Intäkter</c:v>
                </c:pt>
                <c:pt idx="1">
                  <c:v>Kostnader</c:v>
                </c:pt>
              </c:strCache>
            </c:strRef>
          </c:cat>
          <c:val>
            <c:numRef>
              <c:f>'Diagr År2'!$F$27:$G$27</c:f>
              <c:numCache>
                <c:formatCode>#,##0</c:formatCode>
                <c:ptCount val="2"/>
                <c:pt idx="1">
                  <c:v>0</c:v>
                </c:pt>
              </c:numCache>
            </c:numRef>
          </c:val>
          <c:extLst>
            <c:ext xmlns:c16="http://schemas.microsoft.com/office/drawing/2014/chart" uri="{C3380CC4-5D6E-409C-BE32-E72D297353CC}">
              <c16:uniqueId val="{00000005-437C-48AC-B25E-456AD838EE7B}"/>
            </c:ext>
          </c:extLst>
        </c:ser>
        <c:dLbls>
          <c:showLegendKey val="0"/>
          <c:showVal val="0"/>
          <c:showCatName val="0"/>
          <c:showSerName val="0"/>
          <c:showPercent val="0"/>
          <c:showBubbleSize val="0"/>
        </c:dLbls>
        <c:gapWidth val="50"/>
        <c:overlap val="100"/>
        <c:axId val="824487088"/>
        <c:axId val="824486696"/>
      </c:barChart>
      <c:catAx>
        <c:axId val="82448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6696"/>
        <c:crosses val="autoZero"/>
        <c:auto val="1"/>
        <c:lblAlgn val="ctr"/>
        <c:lblOffset val="100"/>
        <c:noMultiLvlLbl val="0"/>
      </c:catAx>
      <c:valAx>
        <c:axId val="824486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7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Resultatbudget år 2, ackumulerat</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0.16731346370250119"/>
          <c:y val="0.15026991420078059"/>
          <c:w val="0.74637141522816219"/>
          <c:h val="0.65445487061864127"/>
        </c:manualLayout>
      </c:layout>
      <c:lineChart>
        <c:grouping val="standard"/>
        <c:varyColors val="0"/>
        <c:ser>
          <c:idx val="0"/>
          <c:order val="0"/>
          <c:tx>
            <c:strRef>
              <c:f>'Diagr År2'!$A$16</c:f>
              <c:strCache>
                <c:ptCount val="1"/>
                <c:pt idx="0">
                  <c:v>Ack intäkter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'Diagr År2'!$N$4:$Y$4</c:f>
              <c:strCache>
                <c:ptCount val="12"/>
                <c:pt idx="0">
                  <c:v>13</c:v>
                </c:pt>
                <c:pt idx="1">
                  <c:v>14</c:v>
                </c:pt>
                <c:pt idx="2">
                  <c:v>15</c:v>
                </c:pt>
                <c:pt idx="3">
                  <c:v>16</c:v>
                </c:pt>
                <c:pt idx="4">
                  <c:v>17</c:v>
                </c:pt>
                <c:pt idx="5">
                  <c:v>18</c:v>
                </c:pt>
                <c:pt idx="6">
                  <c:v>19</c:v>
                </c:pt>
                <c:pt idx="7">
                  <c:v>20</c:v>
                </c:pt>
                <c:pt idx="8">
                  <c:v>21</c:v>
                </c:pt>
                <c:pt idx="9">
                  <c:v>22</c:v>
                </c:pt>
                <c:pt idx="10">
                  <c:v>23</c:v>
                </c:pt>
                <c:pt idx="11">
                  <c:v>24</c:v>
                </c:pt>
              </c:strCache>
            </c:strRef>
          </c:cat>
          <c:val>
            <c:numRef>
              <c:f>'Diagr År2'!$N$16:$Y$16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8CC-4FBE-934F-A35F53171BDA}"/>
            </c:ext>
          </c:extLst>
        </c:ser>
        <c:ser>
          <c:idx val="1"/>
          <c:order val="1"/>
          <c:tx>
            <c:strRef>
              <c:f>'Diagr År2'!$A$17</c:f>
              <c:strCache>
                <c:ptCount val="1"/>
                <c:pt idx="0">
                  <c:v>Ack kostnader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'Diagr År2'!$N$4:$Y$4</c:f>
              <c:strCache>
                <c:ptCount val="12"/>
                <c:pt idx="0">
                  <c:v>13</c:v>
                </c:pt>
                <c:pt idx="1">
                  <c:v>14</c:v>
                </c:pt>
                <c:pt idx="2">
                  <c:v>15</c:v>
                </c:pt>
                <c:pt idx="3">
                  <c:v>16</c:v>
                </c:pt>
                <c:pt idx="4">
                  <c:v>17</c:v>
                </c:pt>
                <c:pt idx="5">
                  <c:v>18</c:v>
                </c:pt>
                <c:pt idx="6">
                  <c:v>19</c:v>
                </c:pt>
                <c:pt idx="7">
                  <c:v>20</c:v>
                </c:pt>
                <c:pt idx="8">
                  <c:v>21</c:v>
                </c:pt>
                <c:pt idx="9">
                  <c:v>22</c:v>
                </c:pt>
                <c:pt idx="10">
                  <c:v>23</c:v>
                </c:pt>
                <c:pt idx="11">
                  <c:v>24</c:v>
                </c:pt>
              </c:strCache>
            </c:strRef>
          </c:cat>
          <c:val>
            <c:numRef>
              <c:f>'Diagr År2'!$N$17:$Y$17</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68CC-4FBE-934F-A35F53171BDA}"/>
            </c:ext>
          </c:extLst>
        </c:ser>
        <c:ser>
          <c:idx val="2"/>
          <c:order val="2"/>
          <c:tx>
            <c:strRef>
              <c:f>'Diagr År2'!$A$18</c:f>
              <c:strCache>
                <c:ptCount val="1"/>
                <c:pt idx="0">
                  <c:v>Ack resultat</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'Diagr År2'!$N$4:$Y$4</c:f>
              <c:strCache>
                <c:ptCount val="12"/>
                <c:pt idx="0">
                  <c:v>13</c:v>
                </c:pt>
                <c:pt idx="1">
                  <c:v>14</c:v>
                </c:pt>
                <c:pt idx="2">
                  <c:v>15</c:v>
                </c:pt>
                <c:pt idx="3">
                  <c:v>16</c:v>
                </c:pt>
                <c:pt idx="4">
                  <c:v>17</c:v>
                </c:pt>
                <c:pt idx="5">
                  <c:v>18</c:v>
                </c:pt>
                <c:pt idx="6">
                  <c:v>19</c:v>
                </c:pt>
                <c:pt idx="7">
                  <c:v>20</c:v>
                </c:pt>
                <c:pt idx="8">
                  <c:v>21</c:v>
                </c:pt>
                <c:pt idx="9">
                  <c:v>22</c:v>
                </c:pt>
                <c:pt idx="10">
                  <c:v>23</c:v>
                </c:pt>
                <c:pt idx="11">
                  <c:v>24</c:v>
                </c:pt>
              </c:strCache>
            </c:strRef>
          </c:cat>
          <c:val>
            <c:numRef>
              <c:f>'Diagr År2'!$N$18:$Y$18</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8CC-4FBE-934F-A35F53171BDA}"/>
            </c:ext>
          </c:extLst>
        </c:ser>
        <c:dLbls>
          <c:showLegendKey val="0"/>
          <c:showVal val="0"/>
          <c:showCatName val="0"/>
          <c:showSerName val="0"/>
          <c:showPercent val="0"/>
          <c:showBubbleSize val="0"/>
        </c:dLbls>
        <c:marker val="1"/>
        <c:smooth val="0"/>
        <c:axId val="824489832"/>
        <c:axId val="824490224"/>
      </c:lineChart>
      <c:catAx>
        <c:axId val="824489832"/>
        <c:scaling>
          <c:orientation val="minMax"/>
        </c:scaling>
        <c:delete val="0"/>
        <c:axPos val="b"/>
        <c:numFmt formatCode="General"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90224"/>
        <c:crosses val="autoZero"/>
        <c:auto val="1"/>
        <c:lblAlgn val="ctr"/>
        <c:lblOffset val="100"/>
        <c:noMultiLvlLbl val="0"/>
      </c:catAx>
      <c:valAx>
        <c:axId val="824490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24489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68</xdr:row>
      <xdr:rowOff>156481</xdr:rowOff>
    </xdr:from>
    <xdr:to>
      <xdr:col>7</xdr:col>
      <xdr:colOff>529167</xdr:colOff>
      <xdr:row>84</xdr:row>
      <xdr:rowOff>122767</xdr:rowOff>
    </xdr:to>
    <xdr:graphicFrame macro="">
      <xdr:nvGraphicFramePr>
        <xdr:cNvPr id="2" name="Diagram 1">
          <a:extLst>
            <a:ext uri="{FF2B5EF4-FFF2-40B4-BE49-F238E27FC236}">
              <a16:creationId xmlns:a16="http://schemas.microsoft.com/office/drawing/2014/main" id="{9B6054AF-5500-4214-B684-5C41F7E201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52</xdr:row>
      <xdr:rowOff>55939</xdr:rowOff>
    </xdr:from>
    <xdr:to>
      <xdr:col>7</xdr:col>
      <xdr:colOff>529167</xdr:colOff>
      <xdr:row>68</xdr:row>
      <xdr:rowOff>22225</xdr:rowOff>
    </xdr:to>
    <xdr:graphicFrame macro="">
      <xdr:nvGraphicFramePr>
        <xdr:cNvPr id="3" name="Diagram 2">
          <a:extLst>
            <a:ext uri="{FF2B5EF4-FFF2-40B4-BE49-F238E27FC236}">
              <a16:creationId xmlns:a16="http://schemas.microsoft.com/office/drawing/2014/main" id="{F3CF5A03-CC8C-4EDA-9310-5B34BD95BC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31</xdr:row>
      <xdr:rowOff>59258</xdr:rowOff>
    </xdr:from>
    <xdr:to>
      <xdr:col>1</xdr:col>
      <xdr:colOff>104503</xdr:colOff>
      <xdr:row>49</xdr:row>
      <xdr:rowOff>96877</xdr:rowOff>
    </xdr:to>
    <xdr:graphicFrame macro="">
      <xdr:nvGraphicFramePr>
        <xdr:cNvPr id="4" name="Diagram 3">
          <a:extLst>
            <a:ext uri="{FF2B5EF4-FFF2-40B4-BE49-F238E27FC236}">
              <a16:creationId xmlns:a16="http://schemas.microsoft.com/office/drawing/2014/main" id="{CBF1EF48-5F96-4702-A443-AB50D7DB17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181279</xdr:colOff>
      <xdr:row>31</xdr:row>
      <xdr:rowOff>59258</xdr:rowOff>
    </xdr:from>
    <xdr:to>
      <xdr:col>7</xdr:col>
      <xdr:colOff>529167</xdr:colOff>
      <xdr:row>49</xdr:row>
      <xdr:rowOff>96877</xdr:rowOff>
    </xdr:to>
    <xdr:graphicFrame macro="">
      <xdr:nvGraphicFramePr>
        <xdr:cNvPr id="5" name="Diagram 4">
          <a:extLst>
            <a:ext uri="{FF2B5EF4-FFF2-40B4-BE49-F238E27FC236}">
              <a16:creationId xmlns:a16="http://schemas.microsoft.com/office/drawing/2014/main" id="{1CD1164D-91C2-4EC9-84C1-48A1A02CEE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0.94232</cdr:x>
      <cdr:y>0.77906</cdr:y>
    </cdr:from>
    <cdr:to>
      <cdr:x>0.98525</cdr:x>
      <cdr:y>0.87666</cdr:y>
    </cdr:to>
    <cdr:sp macro="" textlink="">
      <cdr:nvSpPr>
        <cdr:cNvPr id="2" name="textruta 1">
          <a:extLst xmlns:a="http://schemas.openxmlformats.org/drawingml/2006/main">
            <a:ext uri="{FF2B5EF4-FFF2-40B4-BE49-F238E27FC236}">
              <a16:creationId xmlns:a16="http://schemas.microsoft.com/office/drawing/2014/main" id="{6B986500-7868-48CC-8473-D50326228312}"/>
            </a:ext>
          </a:extLst>
        </cdr:cNvPr>
        <cdr:cNvSpPr txBox="1"/>
      </cdr:nvSpPr>
      <cdr:spPr>
        <a:xfrm xmlns:a="http://schemas.openxmlformats.org/drawingml/2006/main">
          <a:off x="5947834" y="1926167"/>
          <a:ext cx="270933" cy="241300"/>
        </a:xfrm>
        <a:prstGeom xmlns:a="http://schemas.openxmlformats.org/drawingml/2006/main" prst="rect">
          <a:avLst/>
        </a:prstGeom>
      </cdr:spPr>
      <cdr:txBody>
        <a:bodyPr xmlns:a="http://schemas.openxmlformats.org/drawingml/2006/main" wrap="non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Månad</a:t>
          </a:r>
        </a:p>
      </cdr:txBody>
    </cdr:sp>
  </cdr:relSizeAnchor>
</c:userShapes>
</file>

<file path=xl/drawings/drawing3.xml><?xml version="1.0" encoding="utf-8"?>
<c:userShapes xmlns:c="http://schemas.openxmlformats.org/drawingml/2006/chart">
  <cdr:relSizeAnchor xmlns:cdr="http://schemas.openxmlformats.org/drawingml/2006/chartDrawing">
    <cdr:from>
      <cdr:x>0.94232</cdr:x>
      <cdr:y>0.7003</cdr:y>
    </cdr:from>
    <cdr:to>
      <cdr:x>0.98525</cdr:x>
      <cdr:y>0.7979</cdr:y>
    </cdr:to>
    <cdr:sp macro="" textlink="">
      <cdr:nvSpPr>
        <cdr:cNvPr id="2" name="textruta 1">
          <a:extLst xmlns:a="http://schemas.openxmlformats.org/drawingml/2006/main">
            <a:ext uri="{FF2B5EF4-FFF2-40B4-BE49-F238E27FC236}">
              <a16:creationId xmlns:a16="http://schemas.microsoft.com/office/drawing/2014/main" id="{6B986500-7868-48CC-8473-D50326228312}"/>
            </a:ext>
          </a:extLst>
        </cdr:cNvPr>
        <cdr:cNvSpPr txBox="1"/>
      </cdr:nvSpPr>
      <cdr:spPr>
        <a:xfrm xmlns:a="http://schemas.openxmlformats.org/drawingml/2006/main">
          <a:off x="5947834" y="1731433"/>
          <a:ext cx="270933" cy="241300"/>
        </a:xfrm>
        <a:prstGeom xmlns:a="http://schemas.openxmlformats.org/drawingml/2006/main" prst="rect">
          <a:avLst/>
        </a:prstGeom>
      </cdr:spPr>
      <cdr:txBody>
        <a:bodyPr xmlns:a="http://schemas.openxmlformats.org/drawingml/2006/main" wrap="non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Månad</a:t>
          </a:r>
        </a:p>
      </cdr:txBody>
    </cdr:sp>
  </cdr:relSizeAnchor>
</c:userShapes>
</file>

<file path=xl/drawings/drawing4.xml><?xml version="1.0" encoding="utf-8"?>
<c:userShapes xmlns:c="http://schemas.openxmlformats.org/drawingml/2006/chart">
  <cdr:relSizeAnchor xmlns:cdr="http://schemas.openxmlformats.org/drawingml/2006/chartDrawing">
    <cdr:from>
      <cdr:x>0.91266</cdr:x>
      <cdr:y>0.80606</cdr:y>
    </cdr:from>
    <cdr:to>
      <cdr:x>0.97842</cdr:x>
      <cdr:y>0.89052</cdr:y>
    </cdr:to>
    <cdr:sp macro="" textlink="">
      <cdr:nvSpPr>
        <cdr:cNvPr id="2" name="textruta 1">
          <a:extLst xmlns:a="http://schemas.openxmlformats.org/drawingml/2006/main">
            <a:ext uri="{FF2B5EF4-FFF2-40B4-BE49-F238E27FC236}">
              <a16:creationId xmlns:a16="http://schemas.microsoft.com/office/drawing/2014/main" id="{549C9FE1-88C3-4946-86C0-FACA3777A51E}"/>
            </a:ext>
          </a:extLst>
        </cdr:cNvPr>
        <cdr:cNvSpPr txBox="1"/>
      </cdr:nvSpPr>
      <cdr:spPr>
        <a:xfrm xmlns:a="http://schemas.openxmlformats.org/drawingml/2006/main">
          <a:off x="3759954" y="2302942"/>
          <a:ext cx="270933" cy="241300"/>
        </a:xfrm>
        <a:prstGeom xmlns:a="http://schemas.openxmlformats.org/drawingml/2006/main" prst="rect">
          <a:avLst/>
        </a:prstGeom>
      </cdr:spPr>
      <cdr:txBody>
        <a:bodyPr xmlns:a="http://schemas.openxmlformats.org/drawingml/2006/main" vertOverflow="clip" wrap="none" lIns="0" tIns="0" rIns="0" bIns="0" rtlCol="0" anchor="ctr"/>
        <a:lstStyle xmlns:a="http://schemas.openxmlformats.org/drawingml/2006/main"/>
        <a:p xmlns:a="http://schemas.openxmlformats.org/drawingml/2006/main">
          <a:r>
            <a:rPr lang="sv-SE" sz="700"/>
            <a:t>Månad</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2</xdr:colOff>
      <xdr:row>68</xdr:row>
      <xdr:rowOff>156481</xdr:rowOff>
    </xdr:from>
    <xdr:to>
      <xdr:col>5</xdr:col>
      <xdr:colOff>349250</xdr:colOff>
      <xdr:row>84</xdr:row>
      <xdr:rowOff>122767</xdr:rowOff>
    </xdr:to>
    <xdr:graphicFrame macro="">
      <xdr:nvGraphicFramePr>
        <xdr:cNvPr id="2" name="Diagram 1">
          <a:extLst>
            <a:ext uri="{FF2B5EF4-FFF2-40B4-BE49-F238E27FC236}">
              <a16:creationId xmlns:a16="http://schemas.microsoft.com/office/drawing/2014/main" id="{E724B255-46DB-404F-8F74-A74755680F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52</xdr:row>
      <xdr:rowOff>55939</xdr:rowOff>
    </xdr:from>
    <xdr:to>
      <xdr:col>5</xdr:col>
      <xdr:colOff>349250</xdr:colOff>
      <xdr:row>68</xdr:row>
      <xdr:rowOff>22225</xdr:rowOff>
    </xdr:to>
    <xdr:graphicFrame macro="">
      <xdr:nvGraphicFramePr>
        <xdr:cNvPr id="3" name="Diagram 2">
          <a:extLst>
            <a:ext uri="{FF2B5EF4-FFF2-40B4-BE49-F238E27FC236}">
              <a16:creationId xmlns:a16="http://schemas.microsoft.com/office/drawing/2014/main" id="{3A0EC9B7-824A-4540-8B9B-A127C3D0F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31</xdr:row>
      <xdr:rowOff>139700</xdr:rowOff>
    </xdr:from>
    <xdr:to>
      <xdr:col>0</xdr:col>
      <xdr:colOff>2062420</xdr:colOff>
      <xdr:row>50</xdr:row>
      <xdr:rowOff>20686</xdr:rowOff>
    </xdr:to>
    <xdr:graphicFrame macro="">
      <xdr:nvGraphicFramePr>
        <xdr:cNvPr id="6" name="Diagram 5">
          <a:extLst>
            <a:ext uri="{FF2B5EF4-FFF2-40B4-BE49-F238E27FC236}">
              <a16:creationId xmlns:a16="http://schemas.microsoft.com/office/drawing/2014/main" id="{7EC47843-7512-4056-8965-BEE2B66C5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2128613</xdr:colOff>
      <xdr:row>31</xdr:row>
      <xdr:rowOff>139700</xdr:rowOff>
    </xdr:from>
    <xdr:to>
      <xdr:col>5</xdr:col>
      <xdr:colOff>328084</xdr:colOff>
      <xdr:row>50</xdr:row>
      <xdr:rowOff>20686</xdr:rowOff>
    </xdr:to>
    <xdr:graphicFrame macro="">
      <xdr:nvGraphicFramePr>
        <xdr:cNvPr id="7" name="Diagram 6">
          <a:extLst>
            <a:ext uri="{FF2B5EF4-FFF2-40B4-BE49-F238E27FC236}">
              <a16:creationId xmlns:a16="http://schemas.microsoft.com/office/drawing/2014/main" id="{06926D98-0F9C-4043-B2EC-0A7B6236F0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0.94232</cdr:x>
      <cdr:y>0.77906</cdr:y>
    </cdr:from>
    <cdr:to>
      <cdr:x>0.98525</cdr:x>
      <cdr:y>0.87666</cdr:y>
    </cdr:to>
    <cdr:sp macro="" textlink="">
      <cdr:nvSpPr>
        <cdr:cNvPr id="2" name="textruta 1">
          <a:extLst xmlns:a="http://schemas.openxmlformats.org/drawingml/2006/main">
            <a:ext uri="{FF2B5EF4-FFF2-40B4-BE49-F238E27FC236}">
              <a16:creationId xmlns:a16="http://schemas.microsoft.com/office/drawing/2014/main" id="{6B986500-7868-48CC-8473-D50326228312}"/>
            </a:ext>
          </a:extLst>
        </cdr:cNvPr>
        <cdr:cNvSpPr txBox="1"/>
      </cdr:nvSpPr>
      <cdr:spPr>
        <a:xfrm xmlns:a="http://schemas.openxmlformats.org/drawingml/2006/main">
          <a:off x="5947834" y="1926167"/>
          <a:ext cx="270933" cy="241300"/>
        </a:xfrm>
        <a:prstGeom xmlns:a="http://schemas.openxmlformats.org/drawingml/2006/main" prst="rect">
          <a:avLst/>
        </a:prstGeom>
      </cdr:spPr>
      <cdr:txBody>
        <a:bodyPr xmlns:a="http://schemas.openxmlformats.org/drawingml/2006/main" wrap="non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Månad</a:t>
          </a:r>
        </a:p>
      </cdr:txBody>
    </cdr:sp>
  </cdr:relSizeAnchor>
</c:userShapes>
</file>

<file path=xl/drawings/drawing7.xml><?xml version="1.0" encoding="utf-8"?>
<c:userShapes xmlns:c="http://schemas.openxmlformats.org/drawingml/2006/chart">
  <cdr:relSizeAnchor xmlns:cdr="http://schemas.openxmlformats.org/drawingml/2006/chartDrawing">
    <cdr:from>
      <cdr:x>0.94232</cdr:x>
      <cdr:y>0.7003</cdr:y>
    </cdr:from>
    <cdr:to>
      <cdr:x>0.98525</cdr:x>
      <cdr:y>0.7979</cdr:y>
    </cdr:to>
    <cdr:sp macro="" textlink="">
      <cdr:nvSpPr>
        <cdr:cNvPr id="2" name="textruta 1">
          <a:extLst xmlns:a="http://schemas.openxmlformats.org/drawingml/2006/main">
            <a:ext uri="{FF2B5EF4-FFF2-40B4-BE49-F238E27FC236}">
              <a16:creationId xmlns:a16="http://schemas.microsoft.com/office/drawing/2014/main" id="{6B986500-7868-48CC-8473-D50326228312}"/>
            </a:ext>
          </a:extLst>
        </cdr:cNvPr>
        <cdr:cNvSpPr txBox="1"/>
      </cdr:nvSpPr>
      <cdr:spPr>
        <a:xfrm xmlns:a="http://schemas.openxmlformats.org/drawingml/2006/main">
          <a:off x="5947834" y="1731433"/>
          <a:ext cx="270933" cy="241300"/>
        </a:xfrm>
        <a:prstGeom xmlns:a="http://schemas.openxmlformats.org/drawingml/2006/main" prst="rect">
          <a:avLst/>
        </a:prstGeom>
      </cdr:spPr>
      <cdr:txBody>
        <a:bodyPr xmlns:a="http://schemas.openxmlformats.org/drawingml/2006/main" wrap="non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Månad</a:t>
          </a:r>
        </a:p>
      </cdr:txBody>
    </cdr:sp>
  </cdr:relSizeAnchor>
</c:userShapes>
</file>

<file path=xl/drawings/drawing8.xml><?xml version="1.0" encoding="utf-8"?>
<c:userShapes xmlns:c="http://schemas.openxmlformats.org/drawingml/2006/chart">
  <cdr:relSizeAnchor xmlns:cdr="http://schemas.openxmlformats.org/drawingml/2006/chartDrawing">
    <cdr:from>
      <cdr:x>0.91266</cdr:x>
      <cdr:y>0.80606</cdr:y>
    </cdr:from>
    <cdr:to>
      <cdr:x>0.97842</cdr:x>
      <cdr:y>0.89052</cdr:y>
    </cdr:to>
    <cdr:sp macro="" textlink="">
      <cdr:nvSpPr>
        <cdr:cNvPr id="2" name="textruta 1">
          <a:extLst xmlns:a="http://schemas.openxmlformats.org/drawingml/2006/main">
            <a:ext uri="{FF2B5EF4-FFF2-40B4-BE49-F238E27FC236}">
              <a16:creationId xmlns:a16="http://schemas.microsoft.com/office/drawing/2014/main" id="{549C9FE1-88C3-4946-86C0-FACA3777A51E}"/>
            </a:ext>
          </a:extLst>
        </cdr:cNvPr>
        <cdr:cNvSpPr txBox="1"/>
      </cdr:nvSpPr>
      <cdr:spPr>
        <a:xfrm xmlns:a="http://schemas.openxmlformats.org/drawingml/2006/main">
          <a:off x="3759954" y="2302942"/>
          <a:ext cx="270933" cy="241300"/>
        </a:xfrm>
        <a:prstGeom xmlns:a="http://schemas.openxmlformats.org/drawingml/2006/main" prst="rect">
          <a:avLst/>
        </a:prstGeom>
      </cdr:spPr>
      <cdr:txBody>
        <a:bodyPr xmlns:a="http://schemas.openxmlformats.org/drawingml/2006/main" vertOverflow="clip" wrap="none" lIns="0" tIns="0" rIns="0" bIns="0" rtlCol="0" anchor="ctr"/>
        <a:lstStyle xmlns:a="http://schemas.openxmlformats.org/drawingml/2006/main"/>
        <a:p xmlns:a="http://schemas.openxmlformats.org/drawingml/2006/main">
          <a:r>
            <a:rPr lang="sv-SE" sz="700"/>
            <a:t>Månad</a:t>
          </a:r>
        </a:p>
      </cdr:txBody>
    </cdr:sp>
  </cdr:relSizeAnchor>
</c:userShapes>
</file>

<file path=xl/persons/person.xml><?xml version="1.0" encoding="utf-8"?>
<personList xmlns="http://schemas.microsoft.com/office/spreadsheetml/2018/threadedcomments" xmlns:x="http://schemas.openxmlformats.org/spreadsheetml/2006/main">
  <person displayName="Johan Olsén" id="{028EBF9E-7B17-43FD-A6BF-F10D729597C7}" userId="Johan Olsén" providerId="None"/>
</personList>
</file>

<file path=xl/theme/theme1.xml><?xml version="1.0" encoding="utf-8"?>
<a:theme xmlns:a="http://schemas.openxmlformats.org/drawingml/2006/main" name="Täby_Kommun">
  <a:themeElements>
    <a:clrScheme name="Almi">
      <a:dk1>
        <a:srgbClr val="323232"/>
      </a:dk1>
      <a:lt1>
        <a:sysClr val="window" lastClr="FFFFFF"/>
      </a:lt1>
      <a:dk2>
        <a:srgbClr val="FA1996"/>
      </a:dk2>
      <a:lt2>
        <a:srgbClr val="00F0AF"/>
      </a:lt2>
      <a:accent1>
        <a:srgbClr val="00BE5F"/>
      </a:accent1>
      <a:accent2>
        <a:srgbClr val="870AA0"/>
      </a:accent2>
      <a:accent3>
        <a:srgbClr val="2819FF"/>
      </a:accent3>
      <a:accent4>
        <a:srgbClr val="FF5F0A"/>
      </a:accent4>
      <a:accent5>
        <a:srgbClr val="23C3FF"/>
      </a:accent5>
      <a:accent6>
        <a:srgbClr val="FFCD32"/>
      </a:accent6>
      <a:hlink>
        <a:srgbClr val="2819FF"/>
      </a:hlink>
      <a:folHlink>
        <a:srgbClr val="870AA0"/>
      </a:folHlink>
    </a:clrScheme>
    <a:fontScheme name="Täby_Kommun_PPT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C2C3C9"/>
        </a:solidFill>
      </a:spPr>
      <a:bodyPr rtlCol="0" anchor="ctr"/>
      <a:lstStyle>
        <a:defPPr algn="ctr">
          <a:defRPr dirty="0" smtClean="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Täby_Kommun" id="{D0C4F914-E6BB-462A-BFB3-6C2138805C7D}" vid="{845A6BF4-D8FA-40AA-9C69-194ED7686269}"/>
    </a:ext>
  </a:extLst>
</a:theme>
</file>

<file path=xl/threadedComments/threadedComment1.xml><?xml version="1.0" encoding="utf-8"?>
<ThreadedComments xmlns="http://schemas.microsoft.com/office/spreadsheetml/2018/threadedcomments" xmlns:x="http://schemas.openxmlformats.org/spreadsheetml/2006/main">
  <threadedComment ref="B29" personId="{028EBF9E-7B17-43FD-A6BF-F10D729597C7}" id="{9A007A1F-952E-4D47-BF80-28D110640E6B}">
    <text>Minst = Aktiekapitalet 
(om mer än 50% förbrukat- kontrollbalans)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7.bin"/><Relationship Id="rId1" Type="http://schemas.openxmlformats.org/officeDocument/2006/relationships/hyperlink" Target="https://bonanza.se/bisgraf" TargetMode="External"/><Relationship Id="rId5" Type="http://schemas.microsoft.com/office/2017/10/relationships/threadedComment" Target="../threadedComments/threadedComment1.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DAE5-EEDC-4C0E-8751-39AE1E6068AA}">
  <dimension ref="B3:L50"/>
  <sheetViews>
    <sheetView showGridLines="0" zoomScaleNormal="100" workbookViewId="0">
      <selection activeCell="B3" sqref="B3"/>
    </sheetView>
  </sheetViews>
  <sheetFormatPr baseColWidth="10" defaultColWidth="8.83203125" defaultRowHeight="13" x14ac:dyDescent="0.15"/>
  <cols>
    <col min="1" max="1" width="2" customWidth="1"/>
    <col min="11" max="11" width="14.83203125" customWidth="1"/>
    <col min="12" max="12" width="18.1640625" customWidth="1"/>
  </cols>
  <sheetData>
    <row r="3" spans="2:12" ht="20" x14ac:dyDescent="0.2">
      <c r="B3" s="412" t="s">
        <v>407</v>
      </c>
      <c r="L3" t="s">
        <v>433</v>
      </c>
    </row>
    <row r="5" spans="2:12" x14ac:dyDescent="0.15">
      <c r="B5" t="s">
        <v>409</v>
      </c>
    </row>
    <row r="6" spans="2:12" x14ac:dyDescent="0.15">
      <c r="B6" t="s">
        <v>408</v>
      </c>
    </row>
    <row r="8" spans="2:12" x14ac:dyDescent="0.15">
      <c r="B8" s="281" t="s">
        <v>430</v>
      </c>
    </row>
    <row r="9" spans="2:12" x14ac:dyDescent="0.15">
      <c r="B9" t="s">
        <v>418</v>
      </c>
    </row>
    <row r="10" spans="2:12" x14ac:dyDescent="0.15">
      <c r="B10" t="s">
        <v>417</v>
      </c>
    </row>
    <row r="11" spans="2:12" x14ac:dyDescent="0.15">
      <c r="B11" t="s">
        <v>416</v>
      </c>
    </row>
    <row r="13" spans="2:12" x14ac:dyDescent="0.15">
      <c r="B13" s="281" t="s">
        <v>410</v>
      </c>
    </row>
    <row r="14" spans="2:12" x14ac:dyDescent="0.15">
      <c r="B14" t="s">
        <v>415</v>
      </c>
    </row>
    <row r="15" spans="2:12" x14ac:dyDescent="0.15">
      <c r="B15" t="s">
        <v>414</v>
      </c>
    </row>
    <row r="16" spans="2:12" x14ac:dyDescent="0.15">
      <c r="B16" t="s">
        <v>413</v>
      </c>
    </row>
    <row r="17" spans="2:2" x14ac:dyDescent="0.15">
      <c r="B17" t="s">
        <v>431</v>
      </c>
    </row>
    <row r="19" spans="2:2" x14ac:dyDescent="0.15">
      <c r="B19" t="s">
        <v>412</v>
      </c>
    </row>
    <row r="20" spans="2:2" x14ac:dyDescent="0.15">
      <c r="B20" t="s">
        <v>432</v>
      </c>
    </row>
    <row r="22" spans="2:2" x14ac:dyDescent="0.15">
      <c r="B22" t="s">
        <v>411</v>
      </c>
    </row>
    <row r="23" spans="2:2" x14ac:dyDescent="0.15">
      <c r="B23" t="s">
        <v>421</v>
      </c>
    </row>
    <row r="25" spans="2:2" x14ac:dyDescent="0.15">
      <c r="B25" t="s">
        <v>423</v>
      </c>
    </row>
    <row r="27" spans="2:2" x14ac:dyDescent="0.15">
      <c r="B27" s="281" t="s">
        <v>419</v>
      </c>
    </row>
    <row r="28" spans="2:2" x14ac:dyDescent="0.15">
      <c r="B28" t="s">
        <v>420</v>
      </c>
    </row>
    <row r="29" spans="2:2" x14ac:dyDescent="0.15">
      <c r="B29" t="s">
        <v>422</v>
      </c>
    </row>
    <row r="30" spans="2:2" x14ac:dyDescent="0.15">
      <c r="B30" t="s">
        <v>424</v>
      </c>
    </row>
    <row r="32" spans="2:2" x14ac:dyDescent="0.15">
      <c r="B32" t="s">
        <v>428</v>
      </c>
    </row>
    <row r="34" spans="2:2" x14ac:dyDescent="0.15">
      <c r="B34" t="s">
        <v>429</v>
      </c>
    </row>
    <row r="36" spans="2:2" x14ac:dyDescent="0.15">
      <c r="B36" t="s">
        <v>427</v>
      </c>
    </row>
    <row r="37" spans="2:2" x14ac:dyDescent="0.15">
      <c r="B37" t="s">
        <v>426</v>
      </c>
    </row>
    <row r="39" spans="2:2" x14ac:dyDescent="0.15">
      <c r="B39" t="s">
        <v>425</v>
      </c>
    </row>
    <row r="50" spans="2:9" ht="69.75" customHeight="1" x14ac:dyDescent="0.15">
      <c r="B50" s="414" t="s">
        <v>406</v>
      </c>
      <c r="C50" s="414"/>
      <c r="D50" s="414"/>
      <c r="E50" s="414"/>
      <c r="F50" s="414"/>
      <c r="G50" s="414"/>
      <c r="H50" s="414"/>
      <c r="I50" s="414"/>
    </row>
  </sheetData>
  <sheetProtection sheet="1" formatColumns="0" formatRows="0"/>
  <mergeCells count="1">
    <mergeCell ref="B50:I50"/>
  </mergeCells>
  <pageMargins left="0.70866141732283472" right="0.70866141732283472" top="0.74803149606299213" bottom="0.74803149606299213" header="0.31496062992125984" footer="0.31496062992125984"/>
  <pageSetup paperSize="9" scale="75" orientation="portrait"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M76"/>
  <sheetViews>
    <sheetView showGridLines="0" zoomScale="90" zoomScaleNormal="90" workbookViewId="0">
      <selection activeCell="B2" sqref="B2"/>
    </sheetView>
  </sheetViews>
  <sheetFormatPr baseColWidth="10" defaultColWidth="9.1640625" defaultRowHeight="13" outlineLevelRow="1" x14ac:dyDescent="0.15"/>
  <cols>
    <col min="1" max="1" width="3" style="45" customWidth="1"/>
    <col min="2" max="2" width="41.6640625" style="45" bestFit="1" customWidth="1"/>
    <col min="3" max="3" width="12.6640625" style="38" customWidth="1"/>
    <col min="4" max="4" width="11.6640625" style="38" customWidth="1"/>
    <col min="5" max="5" width="3" style="45" customWidth="1"/>
    <col min="6" max="6" width="12.1640625" style="45" customWidth="1"/>
    <col min="7" max="7" width="11.6640625" style="96" customWidth="1"/>
    <col min="8" max="8" width="3.1640625" customWidth="1"/>
    <col min="9" max="9" width="10" customWidth="1"/>
    <col min="11" max="16384" width="9.1640625" style="4"/>
  </cols>
  <sheetData>
    <row r="1" spans="1:12" ht="18" x14ac:dyDescent="0.2">
      <c r="B1" s="44" t="str">
        <f>"Resultatbudget "&amp;'Res Bud År2'!D4&amp;" till "&amp;'Res Bud År2'!O4</f>
        <v>Resultatbudget jan-22 till dec-22</v>
      </c>
    </row>
    <row r="2" spans="1:12" ht="18" x14ac:dyDescent="0.2">
      <c r="B2" s="53">
        <f>FtgNamn</f>
        <v>0</v>
      </c>
    </row>
    <row r="3" spans="1:12" x14ac:dyDescent="0.15">
      <c r="B3" s="186" t="str">
        <f>"Alla belopp "&amp;Kapitalbehov!$F$5</f>
        <v>Alla belopp kronor (kr)</v>
      </c>
      <c r="F3" s="386"/>
      <c r="G3" s="387" t="s">
        <v>211</v>
      </c>
    </row>
    <row r="4" spans="1:12" s="2" customFormat="1" ht="14" x14ac:dyDescent="0.15">
      <c r="A4" s="47"/>
      <c r="B4" s="48" t="s">
        <v>52</v>
      </c>
      <c r="C4" s="46" t="s">
        <v>136</v>
      </c>
      <c r="D4" s="46" t="s">
        <v>137</v>
      </c>
      <c r="E4" s="47"/>
      <c r="F4" s="388"/>
      <c r="G4" s="389" t="s">
        <v>212</v>
      </c>
      <c r="H4"/>
      <c r="I4"/>
      <c r="J4"/>
    </row>
    <row r="5" spans="1:12" ht="12.75" hidden="1" customHeight="1" outlineLevel="1" x14ac:dyDescent="0.15">
      <c r="A5" s="38"/>
      <c r="B5" s="45" t="s">
        <v>0</v>
      </c>
      <c r="D5" s="38">
        <f>'Res Bud År2'!P5</f>
        <v>0</v>
      </c>
      <c r="E5" s="38"/>
      <c r="F5" s="390"/>
      <c r="G5" s="188"/>
    </row>
    <row r="6" spans="1:12" ht="12.75" hidden="1" customHeight="1" outlineLevel="1" x14ac:dyDescent="0.15">
      <c r="A6" s="38"/>
      <c r="B6" s="45" t="s">
        <v>0</v>
      </c>
      <c r="D6" s="38">
        <f>'Res Bud År2'!P6</f>
        <v>0</v>
      </c>
      <c r="E6" s="38"/>
      <c r="F6" s="390"/>
      <c r="G6" s="188"/>
    </row>
    <row r="7" spans="1:12" ht="12.75" hidden="1" customHeight="1" outlineLevel="1" x14ac:dyDescent="0.15">
      <c r="A7" s="38"/>
      <c r="B7" s="45" t="s">
        <v>0</v>
      </c>
      <c r="D7" s="38">
        <f>'Res Bud År2'!P7</f>
        <v>0</v>
      </c>
      <c r="E7" s="38"/>
      <c r="F7" s="390"/>
      <c r="G7" s="188"/>
    </row>
    <row r="8" spans="1:12" s="2" customFormat="1" collapsed="1" x14ac:dyDescent="0.15">
      <c r="A8" s="405"/>
      <c r="B8" s="70" t="s">
        <v>0</v>
      </c>
      <c r="C8" s="71">
        <f>'RR År1'!C8</f>
        <v>0</v>
      </c>
      <c r="D8" s="71">
        <f>'Res Bud År2'!P8</f>
        <v>0</v>
      </c>
      <c r="E8" s="49"/>
      <c r="F8" s="391"/>
      <c r="G8" s="187">
        <f>IF(C8&lt;&gt;0,(D8-C8)/C8,0)</f>
        <v>0</v>
      </c>
      <c r="H8"/>
      <c r="I8"/>
      <c r="J8"/>
    </row>
    <row r="9" spans="1:12" x14ac:dyDescent="0.15">
      <c r="A9" s="406"/>
      <c r="B9" s="45" t="str">
        <f>'Res Bud År2'!A9</f>
        <v>Övriga intäkter</v>
      </c>
      <c r="C9" s="38">
        <f>'RR År1'!C9</f>
        <v>0</v>
      </c>
      <c r="D9" s="38">
        <f>'Res Bud År2'!P9</f>
        <v>0</v>
      </c>
      <c r="E9" s="38"/>
      <c r="F9" s="390"/>
      <c r="G9" s="187">
        <f>IF(C9&lt;&gt;0,(D9-C9)/C9,0)</f>
        <v>0</v>
      </c>
    </row>
    <row r="10" spans="1:12" s="2" customFormat="1" x14ac:dyDescent="0.15">
      <c r="A10" s="49"/>
      <c r="B10" s="68" t="s">
        <v>23</v>
      </c>
      <c r="C10" s="69">
        <f>'RR År1'!C10</f>
        <v>0</v>
      </c>
      <c r="D10" s="69">
        <f>'Res Bud År2'!P10</f>
        <v>0</v>
      </c>
      <c r="E10" s="49"/>
      <c r="F10" s="392"/>
      <c r="G10" s="393">
        <f>IF(C10&lt;&gt;0,(D10-C10)/C10,0)</f>
        <v>0</v>
      </c>
      <c r="H10"/>
      <c r="I10"/>
      <c r="J10"/>
      <c r="L10" s="4"/>
    </row>
    <row r="11" spans="1:12" x14ac:dyDescent="0.15">
      <c r="A11" s="38"/>
      <c r="B11" s="38"/>
      <c r="E11" s="38"/>
      <c r="F11" s="196" t="s">
        <v>310</v>
      </c>
      <c r="G11" s="189"/>
    </row>
    <row r="12" spans="1:12" hidden="1" outlineLevel="1" x14ac:dyDescent="0.15">
      <c r="A12" s="317"/>
      <c r="B12" s="48" t="s">
        <v>355</v>
      </c>
      <c r="E12" s="38"/>
      <c r="F12" s="96"/>
      <c r="G12" s="4"/>
    </row>
    <row r="13" spans="1:12" ht="12.75" hidden="1" customHeight="1" outlineLevel="1" x14ac:dyDescent="0.15">
      <c r="A13" s="38"/>
      <c r="B13" s="45" t="s">
        <v>1</v>
      </c>
      <c r="C13" s="38">
        <f>'RR År1'!C13</f>
        <v>0</v>
      </c>
      <c r="D13" s="38">
        <f>'Res Bud År2'!P13</f>
        <v>0</v>
      </c>
      <c r="E13" s="38"/>
      <c r="F13" s="190"/>
      <c r="G13" s="191"/>
    </row>
    <row r="14" spans="1:12" ht="12.75" hidden="1" customHeight="1" outlineLevel="1" x14ac:dyDescent="0.15">
      <c r="A14" s="38"/>
      <c r="B14" s="45" t="s">
        <v>1</v>
      </c>
      <c r="C14" s="38">
        <f>'RR År1'!C14</f>
        <v>0</v>
      </c>
      <c r="D14" s="38">
        <f>'Res Bud År2'!P14</f>
        <v>0</v>
      </c>
      <c r="E14" s="38"/>
      <c r="F14" s="190"/>
      <c r="G14" s="191"/>
    </row>
    <row r="15" spans="1:12" ht="12.75" hidden="1" customHeight="1" outlineLevel="1" x14ac:dyDescent="0.15">
      <c r="A15" s="38"/>
      <c r="B15" s="45" t="s">
        <v>1</v>
      </c>
      <c r="C15" s="38">
        <f>'RR År1'!C15</f>
        <v>0</v>
      </c>
      <c r="D15" s="38">
        <f>'Res Bud År2'!P15</f>
        <v>0</v>
      </c>
      <c r="E15" s="38"/>
      <c r="F15" s="190"/>
      <c r="G15" s="191"/>
    </row>
    <row r="16" spans="1:12" ht="12.75" hidden="1" customHeight="1" outlineLevel="1" x14ac:dyDescent="0.15">
      <c r="A16" s="38"/>
      <c r="B16" s="45" t="s">
        <v>1</v>
      </c>
      <c r="C16" s="38">
        <f>'RR År1'!C16</f>
        <v>0</v>
      </c>
      <c r="D16" s="38">
        <f>'Res Bud År2'!P16</f>
        <v>0</v>
      </c>
      <c r="E16" s="38"/>
      <c r="F16" s="190"/>
      <c r="G16" s="191"/>
    </row>
    <row r="17" spans="1:13" s="2" customFormat="1" collapsed="1" x14ac:dyDescent="0.15">
      <c r="A17" s="404"/>
      <c r="B17" s="31" t="s">
        <v>356</v>
      </c>
      <c r="C17" s="49">
        <f>'RR År1'!C17</f>
        <v>0</v>
      </c>
      <c r="D17" s="52">
        <f>'Res Bud År2'!P17-'Res Bud År2'!P22</f>
        <v>0</v>
      </c>
      <c r="E17" s="49"/>
      <c r="F17" s="192" t="s">
        <v>227</v>
      </c>
      <c r="G17" s="193">
        <f>IFERROR((D19-D9)/(D8),0)</f>
        <v>0</v>
      </c>
      <c r="H17"/>
      <c r="I17"/>
      <c r="J17"/>
    </row>
    <row r="18" spans="1:13" x14ac:dyDescent="0.15">
      <c r="A18" s="38"/>
      <c r="B18" s="38"/>
      <c r="E18" s="38"/>
      <c r="F18" s="194"/>
      <c r="G18" s="195"/>
    </row>
    <row r="19" spans="1:13" s="2" customFormat="1" x14ac:dyDescent="0.15">
      <c r="A19" s="49"/>
      <c r="B19" s="50" t="s">
        <v>47</v>
      </c>
      <c r="C19" s="51">
        <f>'RR År1'!C19</f>
        <v>0</v>
      </c>
      <c r="D19" s="51">
        <f>'Res Bud År2'!P27</f>
        <v>0</v>
      </c>
      <c r="E19" s="49"/>
      <c r="H19"/>
      <c r="I19"/>
      <c r="J19"/>
      <c r="K19" s="4"/>
      <c r="L19" s="4"/>
      <c r="M19" s="4"/>
    </row>
    <row r="20" spans="1:13" s="2" customFormat="1" ht="38.25" customHeight="1" x14ac:dyDescent="0.15">
      <c r="A20" s="49"/>
      <c r="B20" s="31"/>
      <c r="C20" s="52"/>
      <c r="D20" s="52"/>
      <c r="E20" s="49"/>
      <c r="F20" s="102"/>
      <c r="H20"/>
      <c r="I20"/>
      <c r="J20"/>
      <c r="K20" s="4"/>
      <c r="L20" s="4"/>
      <c r="M20" s="4"/>
    </row>
    <row r="21" spans="1:13" s="100" customFormat="1" ht="12.75" customHeight="1" x14ac:dyDescent="0.15">
      <c r="A21" s="95"/>
      <c r="B21" s="98"/>
      <c r="C21" s="46" t="s">
        <v>136</v>
      </c>
      <c r="D21" s="46" t="s">
        <v>137</v>
      </c>
      <c r="E21" s="99"/>
      <c r="F21" s="451" t="s">
        <v>366</v>
      </c>
      <c r="G21" s="452"/>
      <c r="H21"/>
      <c r="I21"/>
      <c r="J21"/>
      <c r="K21" s="4"/>
      <c r="L21" s="4"/>
      <c r="M21" s="4"/>
    </row>
    <row r="22" spans="1:13" ht="15" customHeight="1" x14ac:dyDescent="0.15">
      <c r="A22" s="38"/>
      <c r="B22" s="48" t="s">
        <v>176</v>
      </c>
      <c r="E22" s="38"/>
      <c r="F22" s="453"/>
      <c r="G22" s="454"/>
    </row>
    <row r="23" spans="1:13" x14ac:dyDescent="0.15">
      <c r="A23" s="407"/>
      <c r="B23" s="45" t="s">
        <v>2</v>
      </c>
      <c r="C23" s="38">
        <f>'RR År1'!C23</f>
        <v>0</v>
      </c>
      <c r="D23" s="38">
        <f>'Res Bud År2'!P33</f>
        <v>0</v>
      </c>
      <c r="E23" s="38"/>
      <c r="F23" s="380">
        <f>IFERROR(D23/($D$10-$D$9),0)</f>
        <v>0</v>
      </c>
      <c r="G23" s="381"/>
    </row>
    <row r="24" spans="1:13" x14ac:dyDescent="0.15">
      <c r="A24" s="407"/>
      <c r="B24" s="45" t="s">
        <v>3</v>
      </c>
      <c r="C24" s="38">
        <f>'RR År1'!C24</f>
        <v>0</v>
      </c>
      <c r="D24" s="38">
        <f>'Res Bud År2'!P34</f>
        <v>0</v>
      </c>
      <c r="E24" s="38"/>
      <c r="F24" s="380">
        <f t="shared" ref="F24:F40" si="0">IFERROR(D24/($D$10-$D$9),0)</f>
        <v>0</v>
      </c>
      <c r="G24" s="191"/>
    </row>
    <row r="25" spans="1:13" x14ac:dyDescent="0.15">
      <c r="A25" s="407"/>
      <c r="B25" s="45" t="s">
        <v>4</v>
      </c>
      <c r="C25" s="38">
        <f>'RR År1'!C25</f>
        <v>0</v>
      </c>
      <c r="D25" s="38">
        <f>'Res Bud År2'!P35</f>
        <v>0</v>
      </c>
      <c r="E25" s="38"/>
      <c r="F25" s="380">
        <f t="shared" si="0"/>
        <v>0</v>
      </c>
      <c r="G25" s="191"/>
    </row>
    <row r="26" spans="1:13" x14ac:dyDescent="0.15">
      <c r="A26" s="407"/>
      <c r="B26" s="45" t="s">
        <v>5</v>
      </c>
      <c r="C26" s="38">
        <f>'RR År1'!C26</f>
        <v>0</v>
      </c>
      <c r="D26" s="38">
        <f>'Res Bud År2'!P36</f>
        <v>0</v>
      </c>
      <c r="E26" s="38"/>
      <c r="F26" s="380">
        <f t="shared" si="0"/>
        <v>0</v>
      </c>
      <c r="G26" s="191"/>
    </row>
    <row r="27" spans="1:13" x14ac:dyDescent="0.15">
      <c r="A27" s="407"/>
      <c r="B27" s="45" t="s">
        <v>6</v>
      </c>
      <c r="C27" s="38">
        <f>'RR År1'!C27</f>
        <v>0</v>
      </c>
      <c r="D27" s="38">
        <f>'Res Bud År2'!P37</f>
        <v>0</v>
      </c>
      <c r="E27" s="38"/>
      <c r="F27" s="380">
        <f t="shared" si="0"/>
        <v>0</v>
      </c>
      <c r="G27" s="191"/>
    </row>
    <row r="28" spans="1:13" x14ac:dyDescent="0.15">
      <c r="A28" s="407"/>
      <c r="B28" s="45" t="s">
        <v>7</v>
      </c>
      <c r="C28" s="38">
        <f>'RR År1'!C28</f>
        <v>0</v>
      </c>
      <c r="D28" s="38">
        <f>'Res Bud År2'!P38</f>
        <v>0</v>
      </c>
      <c r="E28" s="38"/>
      <c r="F28" s="380">
        <f t="shared" si="0"/>
        <v>0</v>
      </c>
      <c r="G28" s="191"/>
    </row>
    <row r="29" spans="1:13" x14ac:dyDescent="0.15">
      <c r="A29" s="407"/>
      <c r="B29" s="45" t="s">
        <v>25</v>
      </c>
      <c r="C29" s="38">
        <f>'RR År1'!C29</f>
        <v>0</v>
      </c>
      <c r="D29" s="38">
        <f>'Res Bud År2'!P39</f>
        <v>0</v>
      </c>
      <c r="E29" s="38"/>
      <c r="F29" s="380">
        <f t="shared" si="0"/>
        <v>0</v>
      </c>
      <c r="G29" s="191"/>
    </row>
    <row r="30" spans="1:13" x14ac:dyDescent="0.15">
      <c r="A30" s="407"/>
      <c r="B30" s="45" t="s">
        <v>8</v>
      </c>
      <c r="C30" s="38">
        <f>'RR År1'!C30</f>
        <v>0</v>
      </c>
      <c r="D30" s="38">
        <f>'Res Bud År2'!P40</f>
        <v>0</v>
      </c>
      <c r="E30" s="38"/>
      <c r="F30" s="380">
        <f t="shared" si="0"/>
        <v>0</v>
      </c>
      <c r="G30" s="191"/>
    </row>
    <row r="31" spans="1:13" x14ac:dyDescent="0.15">
      <c r="A31" s="407"/>
      <c r="B31" s="45" t="s">
        <v>9</v>
      </c>
      <c r="C31" s="38">
        <f>'RR År1'!C31</f>
        <v>0</v>
      </c>
      <c r="D31" s="38">
        <f>'Res Bud År2'!P41</f>
        <v>0</v>
      </c>
      <c r="E31" s="38"/>
      <c r="F31" s="380">
        <f t="shared" si="0"/>
        <v>0</v>
      </c>
      <c r="G31" s="191"/>
    </row>
    <row r="32" spans="1:13" x14ac:dyDescent="0.15">
      <c r="A32" s="407"/>
      <c r="B32" s="45" t="s">
        <v>10</v>
      </c>
      <c r="C32" s="38">
        <f>'RR År1'!C32</f>
        <v>0</v>
      </c>
      <c r="D32" s="38">
        <f>'Res Bud År2'!P42</f>
        <v>0</v>
      </c>
      <c r="E32" s="38"/>
      <c r="F32" s="380">
        <f t="shared" si="0"/>
        <v>0</v>
      </c>
      <c r="G32" s="191"/>
    </row>
    <row r="33" spans="1:10" x14ac:dyDescent="0.15">
      <c r="A33" s="407"/>
      <c r="B33" s="45" t="s">
        <v>26</v>
      </c>
      <c r="C33" s="38">
        <f>'RR År1'!C33</f>
        <v>0</v>
      </c>
      <c r="D33" s="38">
        <f>'Res Bud År2'!P43</f>
        <v>0</v>
      </c>
      <c r="E33" s="38"/>
      <c r="F33" s="380">
        <f t="shared" si="0"/>
        <v>0</v>
      </c>
      <c r="G33" s="191"/>
    </row>
    <row r="34" spans="1:10" x14ac:dyDescent="0.15">
      <c r="A34" s="407"/>
      <c r="B34" s="45" t="s">
        <v>208</v>
      </c>
      <c r="C34" s="38">
        <f>'RR År1'!C34</f>
        <v>0</v>
      </c>
      <c r="D34" s="38">
        <f>'Res Bud År2'!P44</f>
        <v>0</v>
      </c>
      <c r="E34" s="38"/>
      <c r="F34" s="380">
        <f t="shared" si="0"/>
        <v>0</v>
      </c>
      <c r="G34" s="191"/>
    </row>
    <row r="35" spans="1:10" x14ac:dyDescent="0.15">
      <c r="A35" s="407"/>
      <c r="B35" s="45" t="s">
        <v>11</v>
      </c>
      <c r="C35" s="38">
        <f>'RR År1'!C35</f>
        <v>0</v>
      </c>
      <c r="D35" s="38">
        <f>'Res Bud År2'!P45</f>
        <v>0</v>
      </c>
      <c r="E35" s="38"/>
      <c r="F35" s="380">
        <f t="shared" si="0"/>
        <v>0</v>
      </c>
      <c r="G35" s="191"/>
    </row>
    <row r="36" spans="1:10" x14ac:dyDescent="0.15">
      <c r="A36" s="407"/>
      <c r="B36" s="45" t="s">
        <v>12</v>
      </c>
      <c r="C36" s="38">
        <f>'RR År1'!C36</f>
        <v>0</v>
      </c>
      <c r="D36" s="38">
        <f>'Res Bud År2'!P46</f>
        <v>0</v>
      </c>
      <c r="E36" s="38"/>
      <c r="F36" s="380">
        <f t="shared" si="0"/>
        <v>0</v>
      </c>
      <c r="G36" s="191"/>
    </row>
    <row r="37" spans="1:10" x14ac:dyDescent="0.15">
      <c r="A37" s="407"/>
      <c r="B37" s="45" t="s">
        <v>13</v>
      </c>
      <c r="C37" s="38">
        <f>'RR År1'!C37</f>
        <v>0</v>
      </c>
      <c r="D37" s="38">
        <f>'Res Bud År2'!P47</f>
        <v>0</v>
      </c>
      <c r="E37" s="38"/>
      <c r="F37" s="380">
        <f t="shared" si="0"/>
        <v>0</v>
      </c>
      <c r="G37" s="191"/>
    </row>
    <row r="38" spans="1:10" x14ac:dyDescent="0.15">
      <c r="A38" s="407"/>
      <c r="B38" s="45" t="s">
        <v>14</v>
      </c>
      <c r="C38" s="38">
        <f>'RR År1'!C38</f>
        <v>0</v>
      </c>
      <c r="D38" s="38">
        <f>'Res Bud År2'!P48</f>
        <v>0</v>
      </c>
      <c r="E38" s="38"/>
      <c r="F38" s="380">
        <f t="shared" si="0"/>
        <v>0</v>
      </c>
      <c r="G38" s="191"/>
    </row>
    <row r="39" spans="1:10" x14ac:dyDescent="0.15">
      <c r="A39" s="407"/>
      <c r="B39" s="45" t="s">
        <v>15</v>
      </c>
      <c r="C39" s="38">
        <f>'RR År1'!C39</f>
        <v>0</v>
      </c>
      <c r="D39" s="38">
        <f>'Res Bud År2'!P49</f>
        <v>0</v>
      </c>
      <c r="E39" s="38"/>
      <c r="F39" s="380">
        <f t="shared" si="0"/>
        <v>0</v>
      </c>
      <c r="G39" s="191"/>
    </row>
    <row r="40" spans="1:10" s="2" customFormat="1" x14ac:dyDescent="0.15">
      <c r="B40" s="70" t="s">
        <v>29</v>
      </c>
      <c r="C40" s="71">
        <f>'RR År1'!C40</f>
        <v>0</v>
      </c>
      <c r="D40" s="71">
        <f>'Res Bud År2'!P50</f>
        <v>0</v>
      </c>
      <c r="F40" s="380">
        <f t="shared" si="0"/>
        <v>0</v>
      </c>
      <c r="G40" s="382"/>
      <c r="H40"/>
      <c r="I40"/>
      <c r="J40"/>
    </row>
    <row r="41" spans="1:10" x14ac:dyDescent="0.15">
      <c r="A41" s="38"/>
      <c r="B41" s="38"/>
      <c r="E41" s="38"/>
      <c r="F41" s="383"/>
      <c r="G41" s="191"/>
    </row>
    <row r="42" spans="1:10" x14ac:dyDescent="0.15">
      <c r="A42" s="38"/>
      <c r="B42" s="48" t="s">
        <v>54</v>
      </c>
      <c r="E42" s="38"/>
      <c r="F42" s="383"/>
      <c r="G42" s="191"/>
    </row>
    <row r="43" spans="1:10" x14ac:dyDescent="0.15">
      <c r="A43" s="413"/>
      <c r="B43" s="45" t="s">
        <v>209</v>
      </c>
      <c r="C43" s="38">
        <f>'RR År1'!C43</f>
        <v>0</v>
      </c>
      <c r="D43" s="38">
        <f>'Res Bud År2'!P53+'Res Bud År2'!P54</f>
        <v>0</v>
      </c>
      <c r="E43" s="38"/>
      <c r="F43" s="380">
        <f t="shared" ref="F43:F53" si="1">IFERROR(D43/($D$10-$D$9),0)</f>
        <v>0</v>
      </c>
      <c r="G43" s="191"/>
    </row>
    <row r="44" spans="1:10" ht="12.75" hidden="1" customHeight="1" outlineLevel="1" x14ac:dyDescent="0.15">
      <c r="A44" s="413"/>
      <c r="B44" s="45" t="s">
        <v>266</v>
      </c>
      <c r="C44" s="38">
        <f>'RR År1'!C44</f>
        <v>0</v>
      </c>
      <c r="D44" s="38">
        <f>'Res Bud År2'!P55</f>
        <v>0</v>
      </c>
      <c r="E44" s="38"/>
      <c r="F44" s="380">
        <f t="shared" si="1"/>
        <v>0</v>
      </c>
      <c r="G44" s="191"/>
    </row>
    <row r="45" spans="1:10" collapsed="1" x14ac:dyDescent="0.15">
      <c r="A45" s="413"/>
      <c r="B45" s="45" t="s">
        <v>48</v>
      </c>
      <c r="C45" s="38">
        <f>'RR År1'!C45</f>
        <v>0</v>
      </c>
      <c r="D45" s="38">
        <f>'Res Bud År2'!P56</f>
        <v>0</v>
      </c>
      <c r="E45" s="38"/>
      <c r="F45" s="380">
        <f t="shared" si="1"/>
        <v>0</v>
      </c>
      <c r="G45" s="191"/>
    </row>
    <row r="46" spans="1:10" x14ac:dyDescent="0.15">
      <c r="A46" s="413"/>
      <c r="B46" s="45" t="s">
        <v>19</v>
      </c>
      <c r="C46" s="38">
        <f>'RR År1'!C46</f>
        <v>0</v>
      </c>
      <c r="D46" s="38">
        <f>'Res Bud År2'!P57</f>
        <v>0</v>
      </c>
      <c r="E46" s="38"/>
      <c r="F46" s="380">
        <f t="shared" si="1"/>
        <v>0</v>
      </c>
      <c r="G46" s="191"/>
    </row>
    <row r="47" spans="1:10" x14ac:dyDescent="0.15">
      <c r="A47" s="413"/>
      <c r="B47" s="45" t="s">
        <v>58</v>
      </c>
      <c r="C47" s="38">
        <f>'RR År1'!C47</f>
        <v>0</v>
      </c>
      <c r="D47" s="38">
        <f>'Res Bud År2'!P58</f>
        <v>0</v>
      </c>
      <c r="E47" s="38"/>
      <c r="F47" s="380">
        <f t="shared" si="1"/>
        <v>0</v>
      </c>
      <c r="G47" s="191"/>
    </row>
    <row r="48" spans="1:10" x14ac:dyDescent="0.15">
      <c r="A48" s="413"/>
      <c r="B48" s="45" t="s">
        <v>16</v>
      </c>
      <c r="C48" s="38">
        <f>'RR År1'!C48</f>
        <v>0</v>
      </c>
      <c r="D48" s="38">
        <f>'Res Bud År2'!P59</f>
        <v>0</v>
      </c>
      <c r="E48" s="38"/>
      <c r="F48" s="380">
        <f t="shared" si="1"/>
        <v>0</v>
      </c>
      <c r="G48" s="191"/>
    </row>
    <row r="49" spans="1:10" x14ac:dyDescent="0.15">
      <c r="A49" s="413"/>
      <c r="B49" s="45" t="s">
        <v>45</v>
      </c>
      <c r="C49" s="38">
        <f>'RR År1'!C49</f>
        <v>0</v>
      </c>
      <c r="D49" s="38">
        <f>'Res Bud År2'!P60</f>
        <v>0</v>
      </c>
      <c r="E49" s="38"/>
      <c r="F49" s="380">
        <f t="shared" si="1"/>
        <v>0</v>
      </c>
      <c r="G49" s="191"/>
    </row>
    <row r="50" spans="1:10" x14ac:dyDescent="0.15">
      <c r="A50" s="413"/>
      <c r="B50" s="45" t="s">
        <v>17</v>
      </c>
      <c r="C50" s="38">
        <f>'RR År1'!C50</f>
        <v>0</v>
      </c>
      <c r="D50" s="38">
        <f>'Res Bud År2'!P61</f>
        <v>0</v>
      </c>
      <c r="E50" s="38"/>
      <c r="F50" s="380">
        <f t="shared" si="1"/>
        <v>0</v>
      </c>
      <c r="G50" s="191"/>
    </row>
    <row r="51" spans="1:10" x14ac:dyDescent="0.15">
      <c r="A51" s="413"/>
      <c r="B51" s="45" t="s">
        <v>18</v>
      </c>
      <c r="C51" s="38">
        <f>'RR År1'!C51</f>
        <v>0</v>
      </c>
      <c r="D51" s="38">
        <f>'Res Bud År2'!P62</f>
        <v>0</v>
      </c>
      <c r="E51" s="38"/>
      <c r="F51" s="380">
        <f t="shared" si="1"/>
        <v>0</v>
      </c>
      <c r="G51" s="191"/>
    </row>
    <row r="52" spans="1:10" s="6" customFormat="1" x14ac:dyDescent="0.15">
      <c r="A52" s="413"/>
      <c r="B52" s="45" t="s">
        <v>20</v>
      </c>
      <c r="C52" s="38">
        <f>'RR År1'!C52</f>
        <v>0</v>
      </c>
      <c r="D52" s="38">
        <f>'Res Bud År2'!P63</f>
        <v>0</v>
      </c>
      <c r="E52" s="43"/>
      <c r="F52" s="380">
        <f t="shared" si="1"/>
        <v>0</v>
      </c>
      <c r="G52" s="384"/>
      <c r="H52"/>
      <c r="I52"/>
      <c r="J52"/>
    </row>
    <row r="53" spans="1:10" s="2" customFormat="1" x14ac:dyDescent="0.15">
      <c r="B53" s="70" t="s">
        <v>28</v>
      </c>
      <c r="C53" s="71">
        <f>'RR År1'!C53</f>
        <v>0</v>
      </c>
      <c r="D53" s="71">
        <f>'Res Bud År2'!P64</f>
        <v>0</v>
      </c>
      <c r="F53" s="380">
        <f t="shared" si="1"/>
        <v>0</v>
      </c>
      <c r="G53" s="382"/>
      <c r="H53"/>
      <c r="I53"/>
      <c r="J53"/>
    </row>
    <row r="54" spans="1:10" x14ac:dyDescent="0.15">
      <c r="A54" s="4"/>
      <c r="B54" s="38"/>
      <c r="E54" s="38"/>
      <c r="F54" s="385"/>
      <c r="G54" s="191"/>
    </row>
    <row r="55" spans="1:10" s="2" customFormat="1" x14ac:dyDescent="0.15">
      <c r="B55" s="70" t="s">
        <v>361</v>
      </c>
      <c r="C55" s="71">
        <f>'RR År1'!C55</f>
        <v>0</v>
      </c>
      <c r="D55" s="71">
        <f>D53+D40</f>
        <v>0</v>
      </c>
      <c r="F55" s="380">
        <f t="shared" ref="F55" si="2">IFERROR(D55/($D$10-$D$9),0)</f>
        <v>0</v>
      </c>
      <c r="G55" s="379"/>
      <c r="H55"/>
      <c r="I55"/>
      <c r="J55"/>
    </row>
    <row r="56" spans="1:10" x14ac:dyDescent="0.15">
      <c r="A56" s="4"/>
      <c r="B56" s="38"/>
      <c r="E56" s="38"/>
      <c r="F56" s="377" t="s">
        <v>387</v>
      </c>
      <c r="G56" s="189"/>
    </row>
    <row r="57" spans="1:10" s="2" customFormat="1" x14ac:dyDescent="0.15">
      <c r="B57" s="70" t="s">
        <v>228</v>
      </c>
      <c r="C57" s="71">
        <f>'RR År1'!C57</f>
        <v>0</v>
      </c>
      <c r="D57" s="71">
        <f>'Res Bud År2'!P66</f>
        <v>0</v>
      </c>
      <c r="F57" s="378">
        <f>IFERROR(D57/$D$10,0)</f>
        <v>0</v>
      </c>
      <c r="G57" s="379"/>
      <c r="H57"/>
      <c r="I57"/>
      <c r="J57"/>
    </row>
    <row r="58" spans="1:10" s="2" customFormat="1" x14ac:dyDescent="0.15">
      <c r="B58" s="31"/>
      <c r="C58" s="52"/>
      <c r="D58" s="52"/>
      <c r="F58" s="103"/>
      <c r="H58"/>
      <c r="I58"/>
      <c r="J58"/>
    </row>
    <row r="59" spans="1:10" s="2" customFormat="1" hidden="1" x14ac:dyDescent="0.15">
      <c r="A59" s="49"/>
      <c r="B59" s="48" t="s">
        <v>30</v>
      </c>
      <c r="C59" s="111" t="s">
        <v>229</v>
      </c>
      <c r="D59" s="38"/>
      <c r="E59" s="49"/>
      <c r="F59" s="112" t="s">
        <v>229</v>
      </c>
      <c r="H59"/>
      <c r="I59"/>
      <c r="J59"/>
    </row>
    <row r="60" spans="1:10" x14ac:dyDescent="0.15">
      <c r="A60" s="408"/>
      <c r="B60" s="45" t="s">
        <v>186</v>
      </c>
      <c r="C60" s="38">
        <f>'RR År1'!C60</f>
        <v>0</v>
      </c>
      <c r="D60" s="38">
        <f>'Res Bud År2'!P69</f>
        <v>0</v>
      </c>
      <c r="E60" s="38"/>
      <c r="F60" s="377" t="s">
        <v>388</v>
      </c>
      <c r="G60" s="189"/>
    </row>
    <row r="61" spans="1:10" s="2" customFormat="1" x14ac:dyDescent="0.15">
      <c r="B61" s="70" t="s">
        <v>311</v>
      </c>
      <c r="C61" s="71">
        <f>'RR År1'!C61</f>
        <v>0</v>
      </c>
      <c r="D61" s="71">
        <f>'Res Bud År2'!P70</f>
        <v>0</v>
      </c>
      <c r="F61" s="378">
        <f>IFERROR(D61/$D$10,0)</f>
        <v>0</v>
      </c>
      <c r="G61" s="379"/>
      <c r="H61"/>
      <c r="I61"/>
      <c r="J61"/>
    </row>
    <row r="62" spans="1:10" s="2" customFormat="1" x14ac:dyDescent="0.15">
      <c r="B62" s="31"/>
      <c r="C62" s="52"/>
      <c r="D62" s="52"/>
      <c r="F62" s="103"/>
      <c r="H62"/>
      <c r="I62"/>
      <c r="J62"/>
    </row>
    <row r="63" spans="1:10" x14ac:dyDescent="0.15">
      <c r="A63" s="409"/>
      <c r="B63" s="45" t="s">
        <v>21</v>
      </c>
      <c r="C63" s="38">
        <f>'RR År1'!C63</f>
        <v>0</v>
      </c>
      <c r="D63" s="38">
        <f>'Res Bud År2'!P73</f>
        <v>0</v>
      </c>
      <c r="E63" s="38"/>
      <c r="F63" s="377" t="s">
        <v>389</v>
      </c>
      <c r="G63" s="189"/>
    </row>
    <row r="64" spans="1:10" s="2" customFormat="1" x14ac:dyDescent="0.15">
      <c r="B64" s="70" t="s">
        <v>312</v>
      </c>
      <c r="C64" s="71">
        <f>'RR År1'!C64</f>
        <v>0</v>
      </c>
      <c r="D64" s="71">
        <f>'Res Bud År2'!P75</f>
        <v>0</v>
      </c>
      <c r="F64" s="378">
        <f>IFERROR(D64/$D$10,0)</f>
        <v>0</v>
      </c>
      <c r="G64" s="379"/>
      <c r="H64"/>
      <c r="I64"/>
      <c r="J64"/>
    </row>
    <row r="65" spans="1:7" x14ac:dyDescent="0.15">
      <c r="A65" s="38"/>
      <c r="B65" s="38"/>
      <c r="E65" s="38"/>
      <c r="F65" s="38"/>
    </row>
    <row r="66" spans="1:7" x14ac:dyDescent="0.15">
      <c r="A66" s="38"/>
      <c r="B66" s="38"/>
      <c r="E66" s="38"/>
      <c r="F66" s="38"/>
    </row>
    <row r="67" spans="1:7" x14ac:dyDescent="0.15">
      <c r="A67" s="4"/>
      <c r="B67" s="4"/>
      <c r="C67" s="4"/>
      <c r="D67" s="4"/>
      <c r="E67" s="4"/>
      <c r="F67" s="4"/>
      <c r="G67" s="97"/>
    </row>
    <row r="68" spans="1:7" x14ac:dyDescent="0.15">
      <c r="A68" s="4"/>
      <c r="B68" s="4"/>
      <c r="C68" s="4"/>
      <c r="D68" s="4"/>
      <c r="E68" s="4"/>
      <c r="F68" s="4"/>
      <c r="G68" s="97"/>
    </row>
    <row r="69" spans="1:7" x14ac:dyDescent="0.15">
      <c r="A69" s="4"/>
      <c r="B69" s="4"/>
      <c r="C69" s="4"/>
      <c r="D69" s="4"/>
      <c r="E69" s="4"/>
      <c r="F69" s="4"/>
      <c r="G69" s="97"/>
    </row>
    <row r="70" spans="1:7" x14ac:dyDescent="0.15">
      <c r="A70" s="4"/>
      <c r="B70" s="4"/>
      <c r="C70" s="4"/>
      <c r="D70" s="4"/>
      <c r="E70" s="4"/>
      <c r="F70" s="4"/>
      <c r="G70" s="97"/>
    </row>
    <row r="71" spans="1:7" x14ac:dyDescent="0.15">
      <c r="A71" s="4"/>
      <c r="B71" s="4"/>
      <c r="C71" s="4"/>
      <c r="D71" s="4"/>
      <c r="E71" s="4"/>
      <c r="F71" s="4"/>
      <c r="G71" s="97"/>
    </row>
    <row r="72" spans="1:7" x14ac:dyDescent="0.15">
      <c r="A72" s="4"/>
      <c r="B72" s="4"/>
      <c r="C72" s="4"/>
      <c r="D72" s="4"/>
      <c r="E72" s="4"/>
      <c r="F72" s="4"/>
      <c r="G72" s="97"/>
    </row>
    <row r="73" spans="1:7" x14ac:dyDescent="0.15">
      <c r="A73" s="4"/>
      <c r="B73" s="4"/>
      <c r="C73" s="4"/>
      <c r="D73" s="4"/>
      <c r="E73" s="4"/>
      <c r="F73" s="4"/>
      <c r="G73" s="97"/>
    </row>
    <row r="74" spans="1:7" x14ac:dyDescent="0.15">
      <c r="A74" s="4"/>
      <c r="B74" s="4"/>
      <c r="C74" s="4"/>
      <c r="D74" s="4"/>
      <c r="E74" s="4"/>
      <c r="F74" s="4"/>
      <c r="G74" s="97"/>
    </row>
    <row r="76" spans="1:7" x14ac:dyDescent="0.15">
      <c r="B76" s="4"/>
    </row>
  </sheetData>
  <sheetProtection sheet="1" formatCells="0" formatColumns="0" formatRows="0"/>
  <mergeCells count="1">
    <mergeCell ref="F21:G22"/>
  </mergeCells>
  <pageMargins left="0.23622047244094491" right="0.23622047244094491" top="0.74803149606299213" bottom="0.74803149606299213" header="0.31496062992125984" footer="0.31496062992125984"/>
  <pageSetup paperSize="9" fitToHeight="2"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45F8-5A1C-43D1-BC12-DEEDAABE3793}">
  <sheetPr>
    <tabColor theme="8"/>
    <pageSetUpPr fitToPage="1"/>
  </sheetPr>
  <dimension ref="A1:Q26"/>
  <sheetViews>
    <sheetView showGridLines="0" zoomScaleNormal="100" workbookViewId="0"/>
  </sheetViews>
  <sheetFormatPr baseColWidth="10" defaultColWidth="9.1640625" defaultRowHeight="13" x14ac:dyDescent="0.15"/>
  <cols>
    <col min="1" max="1" width="31.83203125" style="55" customWidth="1"/>
    <col min="2" max="2" width="11.33203125" style="55" customWidth="1"/>
    <col min="3" max="4" width="12.1640625" style="55" customWidth="1"/>
    <col min="5" max="5" width="10.6640625" style="55" customWidth="1"/>
    <col min="6" max="6" width="12.1640625" style="55" customWidth="1"/>
    <col min="7" max="8" width="9.1640625" style="55"/>
    <col min="9" max="9" width="13.1640625" style="55" customWidth="1"/>
    <col min="10" max="10" width="11" style="55" customWidth="1"/>
    <col min="11" max="11" width="12.33203125" style="55" customWidth="1"/>
    <col min="12" max="12" width="9.1640625" style="55"/>
    <col min="13" max="13" width="10.6640625" style="55" customWidth="1"/>
    <col min="14" max="14" width="11.6640625" style="55" customWidth="1"/>
    <col min="15" max="15" width="1" style="55" customWidth="1"/>
    <col min="16" max="16384" width="9.1640625" style="55"/>
  </cols>
  <sheetData>
    <row r="1" spans="1:17" s="20" customFormat="1" ht="17" x14ac:dyDescent="0.2">
      <c r="A1" s="410" t="s">
        <v>404</v>
      </c>
      <c r="B1" s="355"/>
      <c r="C1" s="145"/>
      <c r="D1" s="256"/>
      <c r="E1" s="355"/>
      <c r="F1" s="257"/>
      <c r="G1" s="136"/>
      <c r="H1" s="461"/>
      <c r="I1" s="461"/>
      <c r="J1" s="355"/>
      <c r="K1" s="151"/>
      <c r="L1" s="355"/>
      <c r="M1" s="355"/>
      <c r="N1" s="355"/>
      <c r="O1" s="136"/>
    </row>
    <row r="2" spans="1:17" s="20" customFormat="1" ht="28" x14ac:dyDescent="0.15">
      <c r="A2" s="254" t="s">
        <v>367</v>
      </c>
      <c r="B2" s="355" t="s">
        <v>372</v>
      </c>
      <c r="C2" s="145" t="s">
        <v>274</v>
      </c>
      <c r="D2" s="256" t="s">
        <v>94</v>
      </c>
      <c r="E2" s="355" t="s">
        <v>273</v>
      </c>
      <c r="F2" s="257" t="s">
        <v>133</v>
      </c>
      <c r="G2" s="136"/>
      <c r="H2" s="462" t="s">
        <v>332</v>
      </c>
      <c r="I2" s="462"/>
      <c r="J2" s="355" t="s">
        <v>372</v>
      </c>
      <c r="K2" s="357" t="s">
        <v>274</v>
      </c>
      <c r="L2" s="355" t="s">
        <v>94</v>
      </c>
      <c r="M2" s="355" t="s">
        <v>273</v>
      </c>
      <c r="N2" s="355" t="s">
        <v>133</v>
      </c>
      <c r="O2" s="136"/>
    </row>
    <row r="3" spans="1:17" x14ac:dyDescent="0.15">
      <c r="A3" s="376"/>
      <c r="B3" s="352"/>
      <c r="C3" s="356"/>
      <c r="D3" s="37"/>
      <c r="E3" s="251"/>
      <c r="F3" s="236"/>
      <c r="G3" s="136"/>
      <c r="H3" s="421"/>
      <c r="I3" s="423"/>
      <c r="J3" s="352"/>
      <c r="K3" s="356"/>
      <c r="L3" s="37"/>
      <c r="M3" s="251"/>
      <c r="N3" s="236"/>
      <c r="O3" s="136"/>
    </row>
    <row r="4" spans="1:17" x14ac:dyDescent="0.15">
      <c r="A4" s="376"/>
      <c r="B4" s="352"/>
      <c r="C4" s="356"/>
      <c r="D4" s="37"/>
      <c r="E4" s="251"/>
      <c r="F4" s="236"/>
      <c r="G4" s="136"/>
      <c r="H4" s="421"/>
      <c r="I4" s="423"/>
      <c r="J4" s="352"/>
      <c r="K4" s="364"/>
      <c r="L4" s="37"/>
      <c r="M4" s="251"/>
      <c r="N4" s="236"/>
      <c r="O4" s="136"/>
    </row>
    <row r="5" spans="1:17" x14ac:dyDescent="0.15">
      <c r="A5" s="376"/>
      <c r="B5" s="352"/>
      <c r="C5" s="356"/>
      <c r="D5" s="37"/>
      <c r="E5" s="251"/>
      <c r="F5" s="236"/>
      <c r="G5" s="136"/>
      <c r="H5" s="421"/>
      <c r="I5" s="423"/>
      <c r="J5" s="352"/>
      <c r="K5" s="364"/>
      <c r="L5" s="37"/>
      <c r="M5" s="251"/>
      <c r="N5" s="236"/>
      <c r="O5" s="136"/>
    </row>
    <row r="6" spans="1:17" x14ac:dyDescent="0.15">
      <c r="A6" s="376"/>
      <c r="B6" s="352"/>
      <c r="C6" s="356"/>
      <c r="D6" s="37"/>
      <c r="E6" s="251"/>
      <c r="F6" s="236"/>
      <c r="G6" s="136"/>
      <c r="H6" s="421"/>
      <c r="I6" s="423"/>
      <c r="J6" s="352"/>
      <c r="K6" s="364"/>
      <c r="L6" s="37"/>
      <c r="M6" s="251"/>
      <c r="N6" s="236"/>
      <c r="O6" s="136"/>
    </row>
    <row r="7" spans="1:17" x14ac:dyDescent="0.15">
      <c r="A7" s="376"/>
      <c r="B7" s="352"/>
      <c r="C7" s="356"/>
      <c r="D7" s="37"/>
      <c r="E7" s="251"/>
      <c r="F7" s="236"/>
      <c r="G7" s="136"/>
      <c r="H7" s="421"/>
      <c r="I7" s="423"/>
      <c r="J7" s="352"/>
      <c r="K7" s="364"/>
      <c r="L7" s="37"/>
      <c r="M7" s="251"/>
      <c r="N7" s="236"/>
      <c r="O7" s="136"/>
    </row>
    <row r="8" spans="1:17" x14ac:dyDescent="0.15">
      <c r="A8" s="376"/>
      <c r="B8" s="352"/>
      <c r="C8" s="356"/>
      <c r="D8" s="37"/>
      <c r="E8" s="251"/>
      <c r="F8" s="236"/>
      <c r="G8" s="136"/>
      <c r="H8" s="421"/>
      <c r="I8" s="423"/>
      <c r="J8" s="352"/>
      <c r="K8" s="364"/>
      <c r="L8" s="37"/>
      <c r="M8" s="251"/>
      <c r="N8" s="236"/>
      <c r="O8" s="136"/>
    </row>
    <row r="9" spans="1:17" x14ac:dyDescent="0.15">
      <c r="A9" s="376"/>
      <c r="B9" s="352"/>
      <c r="C9" s="356"/>
      <c r="D9" s="37"/>
      <c r="E9" s="251"/>
      <c r="F9" s="236"/>
      <c r="G9" s="136"/>
      <c r="H9" s="421"/>
      <c r="I9" s="423"/>
      <c r="J9" s="352"/>
      <c r="K9" s="364"/>
      <c r="L9" s="37"/>
      <c r="M9" s="251"/>
      <c r="N9" s="236"/>
      <c r="O9" s="136"/>
    </row>
    <row r="10" spans="1:17" x14ac:dyDescent="0.15">
      <c r="A10" s="136"/>
      <c r="B10" s="136"/>
      <c r="C10" s="136"/>
      <c r="D10" s="358"/>
      <c r="E10" s="136"/>
      <c r="F10" s="132">
        <f>SUM(F2:F9)</f>
        <v>0</v>
      </c>
      <c r="G10" s="136"/>
      <c r="H10" s="136"/>
      <c r="I10" s="136"/>
      <c r="J10" s="136"/>
      <c r="K10" s="358"/>
      <c r="L10" s="358"/>
      <c r="M10" s="136"/>
      <c r="N10" s="132">
        <f>SUM(N3:N9)</f>
        <v>0</v>
      </c>
      <c r="O10" s="136"/>
    </row>
    <row r="11" spans="1:17" x14ac:dyDescent="0.15">
      <c r="A11" s="132" t="s">
        <v>405</v>
      </c>
      <c r="B11" s="136"/>
      <c r="C11" s="136"/>
      <c r="D11" s="136"/>
      <c r="E11" s="136"/>
      <c r="F11" s="132"/>
      <c r="G11" s="136"/>
      <c r="H11" s="136"/>
      <c r="I11" s="136"/>
      <c r="J11" s="136"/>
      <c r="K11" s="136"/>
      <c r="L11" s="136"/>
      <c r="M11" s="136"/>
      <c r="N11" s="132"/>
      <c r="O11" s="136"/>
    </row>
    <row r="12" spans="1:17" x14ac:dyDescent="0.15">
      <c r="A12" s="182"/>
      <c r="B12" s="182"/>
      <c r="C12" s="182"/>
      <c r="D12" s="182"/>
      <c r="E12" s="182"/>
      <c r="F12" s="182"/>
      <c r="G12" s="182"/>
      <c r="H12" s="182"/>
      <c r="I12" s="182"/>
      <c r="J12" s="182"/>
      <c r="K12" s="182"/>
      <c r="L12" s="182"/>
      <c r="M12" s="182"/>
      <c r="N12" s="182"/>
      <c r="O12" s="182"/>
    </row>
    <row r="13" spans="1:17" ht="14" x14ac:dyDescent="0.15">
      <c r="A13" s="362" t="s">
        <v>368</v>
      </c>
      <c r="B13" s="363" t="str">
        <f t="array" ref="B13:M13">ListMonthY1</f>
        <v>jan-21</v>
      </c>
      <c r="C13" s="363" t="str">
        <v>feb-21</v>
      </c>
      <c r="D13" s="363" t="str">
        <v>mar-21</v>
      </c>
      <c r="E13" s="363" t="str">
        <v>apr-21</v>
      </c>
      <c r="F13" s="363" t="str">
        <v>maj-21</v>
      </c>
      <c r="G13" s="363" t="str">
        <v>jun-21</v>
      </c>
      <c r="H13" s="363" t="str">
        <v>jul-21</v>
      </c>
      <c r="I13" s="363" t="str">
        <v>aug-21</v>
      </c>
      <c r="J13" s="363" t="str">
        <v>sep-21</v>
      </c>
      <c r="K13" s="363" t="str">
        <v>okt-21</v>
      </c>
      <c r="L13" s="363" t="str">
        <v>nov-21</v>
      </c>
      <c r="M13" s="363" t="str">
        <v>dec-21</v>
      </c>
      <c r="N13" s="363" t="s">
        <v>46</v>
      </c>
      <c r="O13" s="182"/>
    </row>
    <row r="14" spans="1:17" ht="14" x14ac:dyDescent="0.15">
      <c r="A14" s="122" t="s">
        <v>21</v>
      </c>
      <c r="B14" s="138">
        <f>-Lån!J128</f>
        <v>0</v>
      </c>
      <c r="C14" s="138">
        <f>-Lån!K128</f>
        <v>0</v>
      </c>
      <c r="D14" s="138">
        <f>-Lån!L128</f>
        <v>0</v>
      </c>
      <c r="E14" s="138">
        <f>-Lån!M128</f>
        <v>0</v>
      </c>
      <c r="F14" s="138">
        <f>-Lån!N128</f>
        <v>0</v>
      </c>
      <c r="G14" s="138">
        <f>-Lån!O128</f>
        <v>0</v>
      </c>
      <c r="H14" s="138">
        <f>-Lån!P128</f>
        <v>0</v>
      </c>
      <c r="I14" s="138">
        <f>-Lån!Q128</f>
        <v>0</v>
      </c>
      <c r="J14" s="138">
        <f>-Lån!R128</f>
        <v>0</v>
      </c>
      <c r="K14" s="138">
        <f>-Lån!S128</f>
        <v>0</v>
      </c>
      <c r="L14" s="138">
        <f>-Lån!T128</f>
        <v>0</v>
      </c>
      <c r="M14" s="138">
        <f>-Lån!U128</f>
        <v>0</v>
      </c>
      <c r="N14" s="138">
        <f>SUM(B14:M14)</f>
        <v>0</v>
      </c>
      <c r="O14" s="182"/>
    </row>
    <row r="15" spans="1:17" s="20" customFormat="1" ht="14" x14ac:dyDescent="0.15">
      <c r="A15" s="122" t="s">
        <v>371</v>
      </c>
      <c r="B15" s="360">
        <f>-Lån!J73</f>
        <v>0</v>
      </c>
      <c r="C15" s="360">
        <f>-Lån!K73</f>
        <v>0</v>
      </c>
      <c r="D15" s="360">
        <f>-Lån!L73</f>
        <v>0</v>
      </c>
      <c r="E15" s="360">
        <f>-Lån!M73</f>
        <v>0</v>
      </c>
      <c r="F15" s="360">
        <f>-Lån!N73</f>
        <v>0</v>
      </c>
      <c r="G15" s="360">
        <f>-Lån!O73</f>
        <v>0</v>
      </c>
      <c r="H15" s="360">
        <f>-Lån!P73</f>
        <v>0</v>
      </c>
      <c r="I15" s="360">
        <f>-Lån!Q73</f>
        <v>0</v>
      </c>
      <c r="J15" s="360">
        <f>-Lån!R73</f>
        <v>0</v>
      </c>
      <c r="K15" s="360">
        <f>-Lån!S73</f>
        <v>0</v>
      </c>
      <c r="L15" s="360">
        <f>-Lån!T73</f>
        <v>0</v>
      </c>
      <c r="M15" s="360">
        <f>-Lån!U73</f>
        <v>0</v>
      </c>
      <c r="N15" s="360">
        <f>SUM(B15:M15)</f>
        <v>0</v>
      </c>
      <c r="O15" s="182"/>
      <c r="P15" s="55"/>
      <c r="Q15" s="55"/>
    </row>
    <row r="16" spans="1:17" s="57" customFormat="1" x14ac:dyDescent="0.15">
      <c r="A16" s="361" t="s">
        <v>370</v>
      </c>
      <c r="B16" s="138">
        <f>Lån!J23</f>
        <v>0</v>
      </c>
      <c r="C16" s="138">
        <f>Lån!K23</f>
        <v>0</v>
      </c>
      <c r="D16" s="138">
        <f>Lån!L23</f>
        <v>0</v>
      </c>
      <c r="E16" s="138">
        <f>Lån!M23</f>
        <v>0</v>
      </c>
      <c r="F16" s="138">
        <f>Lån!N23</f>
        <v>0</v>
      </c>
      <c r="G16" s="138">
        <f>Lån!O23</f>
        <v>0</v>
      </c>
      <c r="H16" s="138">
        <f>Lån!P23</f>
        <v>0</v>
      </c>
      <c r="I16" s="138">
        <f>Lån!Q23</f>
        <v>0</v>
      </c>
      <c r="J16" s="138">
        <f>Lån!R23</f>
        <v>0</v>
      </c>
      <c r="K16" s="138">
        <f>Lån!S23</f>
        <v>0</v>
      </c>
      <c r="L16" s="138">
        <f>Lån!T23</f>
        <v>0</v>
      </c>
      <c r="M16" s="138">
        <f>Lån!U23</f>
        <v>0</v>
      </c>
      <c r="N16" s="138">
        <f>SUM(B16:M16)</f>
        <v>0</v>
      </c>
      <c r="O16" s="182"/>
      <c r="P16" s="55"/>
      <c r="Q16" s="55"/>
    </row>
    <row r="17" spans="1:17" s="20" customFormat="1" ht="15.75" customHeight="1" x14ac:dyDescent="0.15">
      <c r="A17" s="287"/>
      <c r="B17" s="288"/>
      <c r="C17" s="288"/>
      <c r="D17" s="288"/>
      <c r="E17" s="288"/>
      <c r="F17" s="288"/>
      <c r="G17" s="288"/>
      <c r="H17" s="288"/>
      <c r="I17" s="288"/>
      <c r="J17" s="288"/>
      <c r="K17" s="288"/>
      <c r="L17" s="288"/>
      <c r="M17" s="288"/>
      <c r="N17" s="288"/>
      <c r="O17" s="182"/>
      <c r="P17" s="55"/>
      <c r="Q17" s="55"/>
    </row>
    <row r="18" spans="1:17" ht="14" x14ac:dyDescent="0.15">
      <c r="A18" s="359" t="s">
        <v>369</v>
      </c>
      <c r="B18" s="128" t="str">
        <f t="array" ref="B18:M18">'Res Bud År2'!D4:O4</f>
        <v>jan-22</v>
      </c>
      <c r="C18" s="128" t="str">
        <v>feb-22</v>
      </c>
      <c r="D18" s="128" t="str">
        <v>mar-22</v>
      </c>
      <c r="E18" s="128" t="str">
        <v>apr-22</v>
      </c>
      <c r="F18" s="128" t="str">
        <v>maj-22</v>
      </c>
      <c r="G18" s="128" t="str">
        <v>jun-22</v>
      </c>
      <c r="H18" s="128" t="str">
        <v>jul-22</v>
      </c>
      <c r="I18" s="128" t="str">
        <v>aug-22</v>
      </c>
      <c r="J18" s="128" t="str">
        <v>sep-22</v>
      </c>
      <c r="K18" s="128" t="str">
        <v>okt-22</v>
      </c>
      <c r="L18" s="128" t="str">
        <v>nov-22</v>
      </c>
      <c r="M18" s="128" t="str">
        <v>dec-22</v>
      </c>
      <c r="N18" s="128" t="s">
        <v>46</v>
      </c>
      <c r="O18" s="182"/>
    </row>
    <row r="19" spans="1:17" ht="14" x14ac:dyDescent="0.15">
      <c r="A19" s="163" t="s">
        <v>21</v>
      </c>
      <c r="B19" s="164">
        <f>-Lån!AS159</f>
        <v>0</v>
      </c>
      <c r="C19" s="164">
        <f>-Lån!AT159</f>
        <v>0</v>
      </c>
      <c r="D19" s="164">
        <f>-Lån!AU159</f>
        <v>0</v>
      </c>
      <c r="E19" s="164">
        <f>-Lån!AV159</f>
        <v>0</v>
      </c>
      <c r="F19" s="164">
        <f>-Lån!AW159</f>
        <v>0</v>
      </c>
      <c r="G19" s="164">
        <f>-Lån!AX159</f>
        <v>0</v>
      </c>
      <c r="H19" s="164">
        <f>-Lån!AY159</f>
        <v>0</v>
      </c>
      <c r="I19" s="164">
        <f>-Lån!AZ159</f>
        <v>0</v>
      </c>
      <c r="J19" s="164">
        <f>-Lån!BA159</f>
        <v>0</v>
      </c>
      <c r="K19" s="164">
        <f>-Lån!BB159</f>
        <v>0</v>
      </c>
      <c r="L19" s="164">
        <f>-Lån!BC159</f>
        <v>0</v>
      </c>
      <c r="M19" s="164">
        <f>-Lån!BD159</f>
        <v>0</v>
      </c>
      <c r="N19" s="164">
        <f>SUM(B19:M19)</f>
        <v>0</v>
      </c>
      <c r="O19" s="182"/>
    </row>
    <row r="20" spans="1:17" ht="14" x14ac:dyDescent="0.15">
      <c r="A20" s="122" t="s">
        <v>364</v>
      </c>
      <c r="B20" s="164">
        <f>-Lån!AS162</f>
        <v>0</v>
      </c>
      <c r="C20" s="164">
        <f>-Lån!AT162</f>
        <v>0</v>
      </c>
      <c r="D20" s="164">
        <f>-Lån!AU162</f>
        <v>0</v>
      </c>
      <c r="E20" s="164">
        <f>-Lån!AV162</f>
        <v>0</v>
      </c>
      <c r="F20" s="164">
        <f>-Lån!AW162</f>
        <v>0</v>
      </c>
      <c r="G20" s="164">
        <f>-Lån!AX162</f>
        <v>0</v>
      </c>
      <c r="H20" s="164">
        <f>-Lån!AY162</f>
        <v>0</v>
      </c>
      <c r="I20" s="164">
        <f>-Lån!AZ162</f>
        <v>0</v>
      </c>
      <c r="J20" s="164">
        <f>-Lån!BA162</f>
        <v>0</v>
      </c>
      <c r="K20" s="164">
        <f>-Lån!BB162</f>
        <v>0</v>
      </c>
      <c r="L20" s="164">
        <f>-Lån!BC162</f>
        <v>0</v>
      </c>
      <c r="M20" s="164">
        <f>-Lån!BD162</f>
        <v>0</v>
      </c>
      <c r="N20" s="164">
        <f>SUM(B20:M20)</f>
        <v>0</v>
      </c>
      <c r="O20" s="182"/>
    </row>
    <row r="21" spans="1:17" x14ac:dyDescent="0.15">
      <c r="A21" s="361" t="s">
        <v>370</v>
      </c>
      <c r="B21" s="164">
        <f>Lån!AS23</f>
        <v>0</v>
      </c>
      <c r="C21" s="164">
        <f>Lån!AT23</f>
        <v>0</v>
      </c>
      <c r="D21" s="164">
        <f>Lån!AU23</f>
        <v>0</v>
      </c>
      <c r="E21" s="164">
        <f>Lån!AV23</f>
        <v>0</v>
      </c>
      <c r="F21" s="164">
        <f>Lån!AW23</f>
        <v>0</v>
      </c>
      <c r="G21" s="164">
        <f>Lån!AX23</f>
        <v>0</v>
      </c>
      <c r="H21" s="164">
        <f>Lån!AY23</f>
        <v>0</v>
      </c>
      <c r="I21" s="164">
        <f>Lån!AZ23</f>
        <v>0</v>
      </c>
      <c r="J21" s="164">
        <f>Lån!BA23</f>
        <v>0</v>
      </c>
      <c r="K21" s="164">
        <f>Lån!BB23</f>
        <v>0</v>
      </c>
      <c r="L21" s="164">
        <f>Lån!BC23</f>
        <v>0</v>
      </c>
      <c r="M21" s="164">
        <f>Lån!BD23</f>
        <v>0</v>
      </c>
      <c r="N21" s="164">
        <f>SUM(B21:M21)</f>
        <v>0</v>
      </c>
      <c r="O21" s="182"/>
    </row>
    <row r="22" spans="1:17" x14ac:dyDescent="0.15">
      <c r="A22" s="144"/>
      <c r="B22" s="136"/>
      <c r="C22" s="136"/>
      <c r="D22" s="136"/>
      <c r="E22" s="136"/>
      <c r="F22" s="136"/>
      <c r="G22" s="136"/>
      <c r="H22" s="136"/>
      <c r="I22" s="136"/>
      <c r="J22" s="136"/>
      <c r="K22" s="136"/>
      <c r="L22" s="136"/>
      <c r="M22" s="136"/>
      <c r="N22" s="136"/>
      <c r="O22" s="182"/>
    </row>
    <row r="24" spans="1:17" x14ac:dyDescent="0.15">
      <c r="A24" s="302" t="s">
        <v>402</v>
      </c>
    </row>
    <row r="26" spans="1:17" x14ac:dyDescent="0.15">
      <c r="A26" s="302" t="s">
        <v>403</v>
      </c>
    </row>
  </sheetData>
  <sheetProtection sheet="1" objects="1" scenarios="1" formatColumns="0" formatRows="0"/>
  <mergeCells count="9">
    <mergeCell ref="H1:I1"/>
    <mergeCell ref="H8:I8"/>
    <mergeCell ref="H9:I9"/>
    <mergeCell ref="H6:I6"/>
    <mergeCell ref="H2:I2"/>
    <mergeCell ref="H3:I3"/>
    <mergeCell ref="H4:I4"/>
    <mergeCell ref="H5:I5"/>
    <mergeCell ref="H7:I7"/>
  </mergeCells>
  <dataValidations count="6">
    <dataValidation type="whole" allowBlank="1" showInputMessage="1" showErrorMessage="1" sqref="J3:J9 K4:K9" xr:uid="{15E64CD4-A80B-4037-B109-1D33F969F8DC}">
      <formula1>0</formula1>
      <formula2>50</formula2>
    </dataValidation>
    <dataValidation type="list" allowBlank="1" showInputMessage="1" showErrorMessage="1" sqref="E3:E9" xr:uid="{6367DDBA-40CA-4326-B684-D6B2734BB07A}">
      <formula1>ListMonthY1</formula1>
    </dataValidation>
    <dataValidation type="list" allowBlank="1" showInputMessage="1" showErrorMessage="1" sqref="K3:K9 C3:C9" xr:uid="{8D64C0EA-C251-4D1E-9736-A51B159278B9}">
      <formula1>"mån,kvartal,halvår"</formula1>
    </dataValidation>
    <dataValidation type="list" allowBlank="1" showInputMessage="1" showErrorMessage="1" promptTitle="Finansiering" prompt="Välj genom att klicka på pilen i högerkant" sqref="H3:H9 A3:A9" xr:uid="{09ABDD17-9A8B-40EE-8948-55464CD758BF}">
      <formula1>TblFinansiering</formula1>
    </dataValidation>
    <dataValidation type="list" allowBlank="1" showInputMessage="1" showErrorMessage="1" sqref="M3:M9" xr:uid="{B69276D8-7363-40FC-B286-3ED02647137D}">
      <formula1>$B$18:$M$18</formula1>
    </dataValidation>
    <dataValidation type="decimal" allowBlank="1" showInputMessage="1" showErrorMessage="1" sqref="D3:D9 L3:L9" xr:uid="{F055F0A1-9F95-41E1-8E9C-43AB62F602CE}">
      <formula1>0</formula1>
      <formula2>1</formula2>
    </dataValidation>
  </dataValidations>
  <hyperlinks>
    <hyperlink ref="A24" location="'Likvid Bud År1'!A1" display="Tillbaka till likviditetsbudget År1" xr:uid="{68D60A8C-50BF-47CD-997F-ABBEF971449D}"/>
    <hyperlink ref="A26" location="'Likvid Bud År2'!A1" display="Tillbaka till likviditetsbudget År2" xr:uid="{94473C3F-CD98-466F-8FEB-FC56259652D3}"/>
  </hyperlinks>
  <pageMargins left="0.23622047244094491" right="0.23622047244094491" top="0.74803149606299213" bottom="0.74803149606299213" header="0.31496062992125984" footer="0.31496062992125984"/>
  <pageSetup paperSize="9" scale="82" fitToHeight="0" orientation="landscape"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F48"/>
  <sheetViews>
    <sheetView showGridLines="0" zoomScaleNormal="100" workbookViewId="0"/>
  </sheetViews>
  <sheetFormatPr baseColWidth="10" defaultColWidth="8.1640625" defaultRowHeight="13" x14ac:dyDescent="0.15"/>
  <cols>
    <col min="1" max="1" width="47" style="73" customWidth="1"/>
    <col min="2" max="2" width="14.1640625" style="73" customWidth="1"/>
    <col min="3" max="3" width="1.6640625" style="73" customWidth="1"/>
    <col min="4" max="16384" width="8.1640625" style="73"/>
  </cols>
  <sheetData>
    <row r="1" spans="1:5" ht="16" x14ac:dyDescent="0.2">
      <c r="A1" s="168" t="s">
        <v>96</v>
      </c>
      <c r="B1" s="169"/>
      <c r="C1" s="169"/>
    </row>
    <row r="2" spans="1:5" x14ac:dyDescent="0.15">
      <c r="A2" s="115" t="str">
        <f>"Alla belopp "&amp;Kapitalbehov!$F$5</f>
        <v>Alla belopp kronor (kr)</v>
      </c>
      <c r="B2" s="171" t="s">
        <v>181</v>
      </c>
      <c r="C2" s="169"/>
    </row>
    <row r="3" spans="1:5" x14ac:dyDescent="0.15">
      <c r="A3" s="169" t="s">
        <v>97</v>
      </c>
      <c r="B3" s="80">
        <f>DATE(YEAR('BR År1'!B3)+1,MONTH('BR År1'!B3),DAY('BR År1'!B3))</f>
        <v>2386</v>
      </c>
      <c r="C3" s="169"/>
      <c r="D3" s="72"/>
      <c r="E3" s="72"/>
    </row>
    <row r="4" spans="1:5" x14ac:dyDescent="0.15">
      <c r="A4" s="169"/>
      <c r="B4" s="172"/>
      <c r="C4" s="172"/>
    </row>
    <row r="5" spans="1:5" x14ac:dyDescent="0.15">
      <c r="A5" s="170" t="s">
        <v>98</v>
      </c>
      <c r="B5" s="172"/>
      <c r="C5" s="172"/>
    </row>
    <row r="6" spans="1:5" x14ac:dyDescent="0.15">
      <c r="A6" s="173" t="s">
        <v>99</v>
      </c>
      <c r="B6" s="77"/>
      <c r="C6" s="172"/>
    </row>
    <row r="7" spans="1:5" x14ac:dyDescent="0.15">
      <c r="A7" s="173" t="s">
        <v>100</v>
      </c>
      <c r="B7" s="77"/>
      <c r="C7" s="172"/>
    </row>
    <row r="8" spans="1:5" x14ac:dyDescent="0.15">
      <c r="A8" s="173" t="s">
        <v>101</v>
      </c>
      <c r="B8" s="77"/>
      <c r="C8" s="172"/>
    </row>
    <row r="9" spans="1:5" x14ac:dyDescent="0.15">
      <c r="A9" s="174" t="s">
        <v>102</v>
      </c>
      <c r="B9" s="78"/>
      <c r="C9" s="172"/>
    </row>
    <row r="10" spans="1:5" x14ac:dyDescent="0.15">
      <c r="A10" s="175" t="s">
        <v>103</v>
      </c>
      <c r="B10" s="176">
        <f>SUM(B6:B9)</f>
        <v>0</v>
      </c>
      <c r="C10" s="172"/>
    </row>
    <row r="11" spans="1:5" x14ac:dyDescent="0.15">
      <c r="A11" s="170"/>
      <c r="B11" s="172"/>
      <c r="C11" s="172"/>
    </row>
    <row r="12" spans="1:5" x14ac:dyDescent="0.15">
      <c r="A12" s="173" t="s">
        <v>104</v>
      </c>
      <c r="B12" s="77"/>
      <c r="C12" s="172"/>
    </row>
    <row r="13" spans="1:5" x14ac:dyDescent="0.15">
      <c r="A13" s="173" t="s">
        <v>105</v>
      </c>
      <c r="B13" s="77"/>
      <c r="C13" s="172"/>
    </row>
    <row r="14" spans="1:5" x14ac:dyDescent="0.15">
      <c r="A14" s="173" t="s">
        <v>106</v>
      </c>
      <c r="B14" s="77"/>
      <c r="C14" s="172"/>
    </row>
    <row r="15" spans="1:5" x14ac:dyDescent="0.15">
      <c r="A15" s="173" t="s">
        <v>107</v>
      </c>
      <c r="B15" s="77"/>
      <c r="C15" s="172"/>
    </row>
    <row r="16" spans="1:5" x14ac:dyDescent="0.15">
      <c r="A16" s="173" t="s">
        <v>108</v>
      </c>
      <c r="B16" s="77"/>
      <c r="C16" s="172"/>
    </row>
    <row r="17" spans="1:6" x14ac:dyDescent="0.15">
      <c r="A17" s="173" t="s">
        <v>109</v>
      </c>
      <c r="B17" s="77"/>
      <c r="C17" s="172"/>
    </row>
    <row r="18" spans="1:6" x14ac:dyDescent="0.15">
      <c r="A18" s="177" t="s">
        <v>110</v>
      </c>
      <c r="B18" s="79"/>
      <c r="C18" s="172"/>
    </row>
    <row r="19" spans="1:6" x14ac:dyDescent="0.15">
      <c r="A19" s="175" t="s">
        <v>111</v>
      </c>
      <c r="B19" s="176">
        <f>SUM(B12:B18)</f>
        <v>0</v>
      </c>
      <c r="C19" s="172"/>
      <c r="F19" s="74"/>
    </row>
    <row r="20" spans="1:6" x14ac:dyDescent="0.15">
      <c r="A20" s="170"/>
      <c r="B20" s="172"/>
      <c r="C20" s="172"/>
      <c r="F20" s="74"/>
    </row>
    <row r="21" spans="1:6" x14ac:dyDescent="0.15">
      <c r="A21" s="175" t="s">
        <v>112</v>
      </c>
      <c r="B21" s="176">
        <f>B10+B19</f>
        <v>0</v>
      </c>
      <c r="C21" s="172"/>
      <c r="F21" s="74"/>
    </row>
    <row r="22" spans="1:6" x14ac:dyDescent="0.15">
      <c r="A22" s="173" t="s">
        <v>113</v>
      </c>
      <c r="B22" s="77"/>
      <c r="C22" s="172"/>
    </row>
    <row r="23" spans="1:6" x14ac:dyDescent="0.15">
      <c r="A23" s="173" t="s">
        <v>114</v>
      </c>
      <c r="B23" s="77"/>
      <c r="C23" s="172"/>
    </row>
    <row r="24" spans="1:6" x14ac:dyDescent="0.15">
      <c r="A24" s="173" t="s">
        <v>115</v>
      </c>
      <c r="B24" s="77"/>
      <c r="C24" s="172"/>
    </row>
    <row r="25" spans="1:6" x14ac:dyDescent="0.15">
      <c r="A25" s="173" t="s">
        <v>116</v>
      </c>
      <c r="B25" s="77"/>
      <c r="C25" s="172"/>
    </row>
    <row r="26" spans="1:6" x14ac:dyDescent="0.15">
      <c r="A26" s="173" t="s">
        <v>117</v>
      </c>
      <c r="B26" s="77"/>
      <c r="C26" s="172"/>
    </row>
    <row r="27" spans="1:6" x14ac:dyDescent="0.15">
      <c r="A27" s="173" t="s">
        <v>118</v>
      </c>
      <c r="B27" s="77"/>
      <c r="C27" s="172"/>
    </row>
    <row r="28" spans="1:6" x14ac:dyDescent="0.15">
      <c r="A28" s="177" t="s">
        <v>265</v>
      </c>
      <c r="B28" s="79"/>
      <c r="C28" s="172"/>
    </row>
    <row r="29" spans="1:6" x14ac:dyDescent="0.15">
      <c r="A29" s="175" t="s">
        <v>119</v>
      </c>
      <c r="B29" s="176">
        <f>SUM(B22:B28)</f>
        <v>0</v>
      </c>
      <c r="C29" s="172"/>
    </row>
    <row r="30" spans="1:6" x14ac:dyDescent="0.15">
      <c r="A30" s="170"/>
      <c r="B30" s="172"/>
      <c r="C30" s="172"/>
    </row>
    <row r="31" spans="1:6" x14ac:dyDescent="0.15">
      <c r="A31" s="173" t="s">
        <v>120</v>
      </c>
      <c r="B31" s="77"/>
      <c r="C31" s="172"/>
    </row>
    <row r="32" spans="1:6" x14ac:dyDescent="0.15">
      <c r="A32" s="173" t="s">
        <v>121</v>
      </c>
      <c r="B32" s="77"/>
      <c r="C32" s="172"/>
    </row>
    <row r="33" spans="1:3" x14ac:dyDescent="0.15">
      <c r="A33" s="173" t="s">
        <v>122</v>
      </c>
      <c r="B33" s="77"/>
      <c r="C33" s="172"/>
    </row>
    <row r="34" spans="1:3" x14ac:dyDescent="0.15">
      <c r="A34" s="173" t="s">
        <v>123</v>
      </c>
      <c r="B34" s="77"/>
      <c r="C34" s="172"/>
    </row>
    <row r="35" spans="1:3" x14ac:dyDescent="0.15">
      <c r="A35" s="173" t="s">
        <v>124</v>
      </c>
      <c r="B35" s="77"/>
      <c r="C35" s="172"/>
    </row>
    <row r="36" spans="1:3" x14ac:dyDescent="0.15">
      <c r="A36" s="177" t="s">
        <v>125</v>
      </c>
      <c r="B36" s="79"/>
      <c r="C36" s="172"/>
    </row>
    <row r="37" spans="1:3" x14ac:dyDescent="0.15">
      <c r="A37" s="175" t="s">
        <v>126</v>
      </c>
      <c r="B37" s="176">
        <f>SUM(B31:B36)</f>
        <v>0</v>
      </c>
      <c r="C37" s="172"/>
    </row>
    <row r="38" spans="1:3" x14ac:dyDescent="0.15">
      <c r="A38" s="170"/>
      <c r="B38" s="172"/>
      <c r="C38" s="172"/>
    </row>
    <row r="39" spans="1:3" x14ac:dyDescent="0.15">
      <c r="A39" s="173" t="s">
        <v>127</v>
      </c>
      <c r="B39" s="77"/>
      <c r="C39" s="172"/>
    </row>
    <row r="40" spans="1:3" x14ac:dyDescent="0.15">
      <c r="A40" s="173" t="s">
        <v>128</v>
      </c>
      <c r="B40" s="77"/>
      <c r="C40" s="172"/>
    </row>
    <row r="41" spans="1:3" x14ac:dyDescent="0.15">
      <c r="A41" s="173" t="s">
        <v>129</v>
      </c>
      <c r="B41" s="77"/>
      <c r="C41" s="172"/>
    </row>
    <row r="42" spans="1:3" x14ac:dyDescent="0.15">
      <c r="A42" s="177" t="s">
        <v>130</v>
      </c>
      <c r="B42" s="79"/>
      <c r="C42" s="172"/>
    </row>
    <row r="43" spans="1:3" x14ac:dyDescent="0.15">
      <c r="A43" s="175" t="s">
        <v>131</v>
      </c>
      <c r="B43" s="176">
        <f>SUM(B39:B42)</f>
        <v>0</v>
      </c>
      <c r="C43" s="172"/>
    </row>
    <row r="44" spans="1:3" x14ac:dyDescent="0.15">
      <c r="A44" s="170"/>
      <c r="B44" s="172"/>
      <c r="C44" s="172"/>
    </row>
    <row r="45" spans="1:3" x14ac:dyDescent="0.15">
      <c r="A45" s="175" t="s">
        <v>132</v>
      </c>
      <c r="B45" s="176">
        <f>B43+B37+B29</f>
        <v>0</v>
      </c>
      <c r="C45" s="172"/>
    </row>
    <row r="46" spans="1:3" x14ac:dyDescent="0.15">
      <c r="A46" s="169"/>
      <c r="B46" s="172"/>
      <c r="C46" s="172"/>
    </row>
    <row r="47" spans="1:3" x14ac:dyDescent="0.15">
      <c r="A47" s="169" t="str">
        <f>IF(B47=0,"Balans Tillgångar Skulder Eget Kapital","Ej balanserat belopp")</f>
        <v>Balans Tillgångar Skulder Eget Kapital</v>
      </c>
      <c r="B47" s="247">
        <f>B21-B45</f>
        <v>0</v>
      </c>
      <c r="C47" s="172"/>
    </row>
    <row r="48" spans="1:3" x14ac:dyDescent="0.15">
      <c r="A48" s="169"/>
      <c r="B48" s="172"/>
      <c r="C48" s="172"/>
    </row>
  </sheetData>
  <sheetProtection sheet="1" formatCells="0" formatColumns="0" formatRows="0"/>
  <pageMargins left="0.70866141732283472" right="0.70866141732283472" top="1.3385826771653544" bottom="0.74803149606299213"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Y52"/>
  <sheetViews>
    <sheetView showGridLines="0" topLeftCell="A29" zoomScale="90" zoomScaleNormal="90" workbookViewId="0">
      <selection activeCell="M21" sqref="M21"/>
    </sheetView>
  </sheetViews>
  <sheetFormatPr baseColWidth="10" defaultColWidth="8.83203125" defaultRowHeight="13" outlineLevelRow="1" x14ac:dyDescent="0.15"/>
  <cols>
    <col min="1" max="1" width="42.33203125" bestFit="1" customWidth="1"/>
    <col min="2" max="2" width="9.6640625" bestFit="1" customWidth="1"/>
    <col min="5" max="5" width="17.6640625" bestFit="1" customWidth="1"/>
    <col min="6" max="6" width="9.6640625" bestFit="1" customWidth="1"/>
    <col min="9" max="9" width="8.1640625" bestFit="1" customWidth="1"/>
    <col min="10" max="10" width="12" bestFit="1" customWidth="1"/>
    <col min="11" max="25" width="9.6640625" bestFit="1" customWidth="1"/>
  </cols>
  <sheetData>
    <row r="1" spans="1:25" hidden="1" outlineLevel="1" x14ac:dyDescent="0.15"/>
    <row r="2" spans="1:25" hidden="1" outlineLevel="1" x14ac:dyDescent="0.15"/>
    <row r="3" spans="1:25" hidden="1" outlineLevel="1" x14ac:dyDescent="0.15">
      <c r="B3" t="s">
        <v>139</v>
      </c>
    </row>
    <row r="4" spans="1:25" hidden="1" outlineLevel="1" x14ac:dyDescent="0.15">
      <c r="B4" s="41" t="s">
        <v>145</v>
      </c>
      <c r="C4" s="41" t="s">
        <v>146</v>
      </c>
      <c r="D4" s="41" t="s">
        <v>147</v>
      </c>
      <c r="E4" s="41" t="s">
        <v>148</v>
      </c>
      <c r="F4" s="41" t="s">
        <v>149</v>
      </c>
      <c r="G4" s="41" t="s">
        <v>150</v>
      </c>
      <c r="H4" s="41" t="s">
        <v>151</v>
      </c>
      <c r="I4" s="41" t="s">
        <v>152</v>
      </c>
      <c r="J4" s="41" t="s">
        <v>153</v>
      </c>
      <c r="K4" s="41" t="s">
        <v>154</v>
      </c>
      <c r="L4" s="41" t="s">
        <v>155</v>
      </c>
      <c r="M4" s="41" t="s">
        <v>156</v>
      </c>
      <c r="N4" s="41" t="s">
        <v>157</v>
      </c>
      <c r="O4" s="41" t="s">
        <v>158</v>
      </c>
      <c r="P4" s="41" t="s">
        <v>159</v>
      </c>
      <c r="Q4" s="41" t="s">
        <v>160</v>
      </c>
      <c r="R4" s="41" t="s">
        <v>161</v>
      </c>
      <c r="S4" s="41" t="s">
        <v>162</v>
      </c>
      <c r="T4" s="41" t="s">
        <v>163</v>
      </c>
      <c r="U4" s="41" t="s">
        <v>164</v>
      </c>
      <c r="V4" s="41" t="s">
        <v>165</v>
      </c>
      <c r="W4" s="41" t="s">
        <v>166</v>
      </c>
      <c r="X4" s="41" t="s">
        <v>167</v>
      </c>
      <c r="Y4" s="41" t="s">
        <v>168</v>
      </c>
    </row>
    <row r="5" spans="1:25" hidden="1" outlineLevel="1" x14ac:dyDescent="0.15">
      <c r="A5" t="s">
        <v>141</v>
      </c>
      <c r="B5" s="36">
        <f>'Likvid Bud År1'!F85</f>
        <v>0</v>
      </c>
      <c r="C5" s="36">
        <f>'Likvid Bud År1'!G85</f>
        <v>0</v>
      </c>
      <c r="D5" s="36">
        <f>'Likvid Bud År1'!H85</f>
        <v>0</v>
      </c>
      <c r="E5" s="36">
        <f>'Likvid Bud År1'!I85</f>
        <v>0</v>
      </c>
      <c r="F5" s="36">
        <f>'Likvid Bud År1'!J85</f>
        <v>0</v>
      </c>
      <c r="G5" s="36">
        <f>'Likvid Bud År1'!K85</f>
        <v>0</v>
      </c>
      <c r="H5" s="36">
        <f>'Likvid Bud År1'!L85</f>
        <v>0</v>
      </c>
      <c r="I5" s="36">
        <f>'Likvid Bud År1'!M85</f>
        <v>0</v>
      </c>
      <c r="J5" s="36">
        <f>'Likvid Bud År1'!N85</f>
        <v>0</v>
      </c>
      <c r="K5" s="36">
        <f>'Likvid Bud År1'!O85</f>
        <v>0</v>
      </c>
      <c r="L5" s="36">
        <f>'Likvid Bud År1'!P85</f>
        <v>0</v>
      </c>
      <c r="M5" s="36">
        <f>'Likvid Bud År1'!Q85</f>
        <v>0</v>
      </c>
      <c r="N5" s="36">
        <f>'Likvid Bud År2'!F85</f>
        <v>0</v>
      </c>
      <c r="O5" s="36">
        <f>'Likvid Bud År2'!G85</f>
        <v>0</v>
      </c>
      <c r="P5" s="36">
        <f>'Likvid Bud År2'!H85</f>
        <v>0</v>
      </c>
      <c r="Q5" s="36">
        <f>'Likvid Bud År2'!I85</f>
        <v>0</v>
      </c>
      <c r="R5" s="36">
        <f>'Likvid Bud År2'!J85</f>
        <v>0</v>
      </c>
      <c r="S5" s="36">
        <f>'Likvid Bud År2'!K85</f>
        <v>0</v>
      </c>
      <c r="T5" s="36">
        <f>'Likvid Bud År2'!L85</f>
        <v>0</v>
      </c>
      <c r="U5" s="36">
        <f>'Likvid Bud År2'!M85</f>
        <v>0</v>
      </c>
      <c r="V5" s="36">
        <f>'Likvid Bud År2'!N85</f>
        <v>0</v>
      </c>
      <c r="W5" s="36">
        <f>'Likvid Bud År2'!O85</f>
        <v>0</v>
      </c>
      <c r="X5" s="36">
        <f>'Likvid Bud År2'!P85</f>
        <v>0</v>
      </c>
      <c r="Y5" s="36">
        <f>'Likvid Bud År2'!Q85</f>
        <v>0</v>
      </c>
    </row>
    <row r="6" spans="1:25" hidden="1" outlineLevel="1" x14ac:dyDescent="0.15">
      <c r="A6" t="s">
        <v>140</v>
      </c>
      <c r="B6" s="36">
        <f>Kapitalbehov!$G$42-Kapitalbehov!$G$24</f>
        <v>0</v>
      </c>
      <c r="C6" s="36"/>
      <c r="D6" s="36"/>
      <c r="E6" s="36"/>
      <c r="F6" s="36"/>
      <c r="G6" s="36"/>
      <c r="H6" s="36"/>
      <c r="I6" s="36"/>
      <c r="J6" s="36"/>
      <c r="K6" s="36"/>
      <c r="L6" s="36"/>
      <c r="M6" s="36"/>
      <c r="N6" s="36"/>
      <c r="O6" s="36"/>
      <c r="P6" s="36"/>
      <c r="Q6" s="36"/>
      <c r="R6" s="36"/>
      <c r="S6" s="36"/>
      <c r="T6" s="36"/>
      <c r="U6" s="36"/>
      <c r="V6" s="36"/>
      <c r="W6" s="36"/>
      <c r="X6" s="36"/>
      <c r="Y6" s="36"/>
    </row>
    <row r="7" spans="1:25" hidden="1" outlineLevel="1" x14ac:dyDescent="0.15">
      <c r="A7" t="s">
        <v>84</v>
      </c>
      <c r="B7" s="36">
        <f>Kapitalbehov!$G$42</f>
        <v>0</v>
      </c>
      <c r="C7" s="36">
        <f>Kapitalbehov!$G$42</f>
        <v>0</v>
      </c>
      <c r="D7" s="36">
        <f>Kapitalbehov!$G$42</f>
        <v>0</v>
      </c>
      <c r="E7" s="36">
        <f>Kapitalbehov!$G$42</f>
        <v>0</v>
      </c>
      <c r="F7" s="36">
        <f>Kapitalbehov!$G$42</f>
        <v>0</v>
      </c>
      <c r="G7" s="36">
        <f>Kapitalbehov!$G$42</f>
        <v>0</v>
      </c>
      <c r="H7" s="36">
        <f>Kapitalbehov!$G$42</f>
        <v>0</v>
      </c>
      <c r="I7" s="36">
        <f>Kapitalbehov!$G$42</f>
        <v>0</v>
      </c>
      <c r="J7" s="36">
        <f>Kapitalbehov!$G$42</f>
        <v>0</v>
      </c>
      <c r="K7" s="36">
        <f>Kapitalbehov!$G$42</f>
        <v>0</v>
      </c>
      <c r="L7" s="36">
        <f>Kapitalbehov!$G$42</f>
        <v>0</v>
      </c>
      <c r="M7" s="36">
        <f>Kapitalbehov!$G$42</f>
        <v>0</v>
      </c>
      <c r="N7" s="36">
        <f>Kapitalbehov!$G$42</f>
        <v>0</v>
      </c>
      <c r="O7" s="36">
        <f>Kapitalbehov!$G$42</f>
        <v>0</v>
      </c>
      <c r="P7" s="36">
        <f>Kapitalbehov!$G$42</f>
        <v>0</v>
      </c>
      <c r="Q7" s="36">
        <f>Kapitalbehov!$G$42</f>
        <v>0</v>
      </c>
      <c r="R7" s="36">
        <f>Kapitalbehov!$G$42</f>
        <v>0</v>
      </c>
      <c r="S7" s="36">
        <f>Kapitalbehov!$G$42</f>
        <v>0</v>
      </c>
      <c r="T7" s="36">
        <f>Kapitalbehov!$G$42</f>
        <v>0</v>
      </c>
      <c r="U7" s="36">
        <f>Kapitalbehov!$G$42</f>
        <v>0</v>
      </c>
      <c r="V7" s="36">
        <f>Kapitalbehov!$G$42</f>
        <v>0</v>
      </c>
      <c r="W7" s="36">
        <f>Kapitalbehov!$G$42</f>
        <v>0</v>
      </c>
      <c r="X7" s="36">
        <f>Kapitalbehov!$G$42</f>
        <v>0</v>
      </c>
      <c r="Y7" s="36">
        <f>Kapitalbehov!$G$42</f>
        <v>0</v>
      </c>
    </row>
    <row r="8" spans="1:25" hidden="1" outlineLevel="1" x14ac:dyDescent="0.15">
      <c r="A8" t="s">
        <v>188</v>
      </c>
      <c r="B8" s="36" t="e">
        <f>'Likvid Bud År1'!#REF!</f>
        <v>#REF!</v>
      </c>
      <c r="C8" s="36" t="e">
        <f>'Likvid Bud År1'!#REF!</f>
        <v>#REF!</v>
      </c>
      <c r="D8" s="36" t="e">
        <f>'Likvid Bud År1'!#REF!</f>
        <v>#REF!</v>
      </c>
      <c r="E8" s="36" t="e">
        <f>'Likvid Bud År1'!#REF!</f>
        <v>#REF!</v>
      </c>
      <c r="F8" s="36" t="e">
        <f>'Likvid Bud År1'!#REF!</f>
        <v>#REF!</v>
      </c>
      <c r="G8" s="36" t="e">
        <f>'Likvid Bud År1'!#REF!</f>
        <v>#REF!</v>
      </c>
      <c r="H8" s="36" t="e">
        <f>'Likvid Bud År1'!#REF!</f>
        <v>#REF!</v>
      </c>
      <c r="I8" s="36" t="e">
        <f>'Likvid Bud År1'!#REF!</f>
        <v>#REF!</v>
      </c>
      <c r="J8" s="36" t="e">
        <f>'Likvid Bud År1'!#REF!</f>
        <v>#REF!</v>
      </c>
      <c r="K8" s="36" t="e">
        <f>'Likvid Bud År1'!#REF!</f>
        <v>#REF!</v>
      </c>
      <c r="L8" s="36" t="e">
        <f>'Likvid Bud År1'!#REF!</f>
        <v>#REF!</v>
      </c>
      <c r="M8" s="36" t="e">
        <f>'Likvid Bud År1'!#REF!</f>
        <v>#REF!</v>
      </c>
      <c r="N8" s="36" t="e">
        <f>'Likvid Bud År2'!#REF!</f>
        <v>#REF!</v>
      </c>
      <c r="O8" s="36" t="e">
        <f>'Likvid Bud År2'!#REF!</f>
        <v>#REF!</v>
      </c>
      <c r="P8" s="36" t="e">
        <f>'Likvid Bud År2'!#REF!</f>
        <v>#REF!</v>
      </c>
      <c r="Q8" s="36" t="e">
        <f>'Likvid Bud År2'!#REF!</f>
        <v>#REF!</v>
      </c>
      <c r="R8" s="36" t="e">
        <f>'Likvid Bud År2'!#REF!</f>
        <v>#REF!</v>
      </c>
      <c r="S8" s="36" t="e">
        <f>'Likvid Bud År2'!#REF!</f>
        <v>#REF!</v>
      </c>
      <c r="T8" s="36" t="e">
        <f>'Likvid Bud År2'!#REF!</f>
        <v>#REF!</v>
      </c>
      <c r="U8" s="36" t="e">
        <f>'Likvid Bud År2'!#REF!</f>
        <v>#REF!</v>
      </c>
      <c r="V8" s="36" t="e">
        <f>'Likvid Bud År2'!#REF!</f>
        <v>#REF!</v>
      </c>
      <c r="W8" s="36" t="e">
        <f>'Likvid Bud År2'!#REF!</f>
        <v>#REF!</v>
      </c>
      <c r="X8" s="36" t="e">
        <f>'Likvid Bud År2'!#REF!</f>
        <v>#REF!</v>
      </c>
      <c r="Y8" s="36" t="e">
        <f>'Likvid Bud År2'!#REF!</f>
        <v>#REF!</v>
      </c>
    </row>
    <row r="9" spans="1:25" hidden="1" outlineLevel="1" x14ac:dyDescent="0.15">
      <c r="A9" t="s">
        <v>179</v>
      </c>
      <c r="B9" s="36" t="e">
        <f>'Likvid Bud År1'!#REF!</f>
        <v>#REF!</v>
      </c>
      <c r="C9" s="36" t="e">
        <f>'Likvid Bud År1'!#REF!</f>
        <v>#REF!</v>
      </c>
      <c r="D9" s="36" t="e">
        <f>'Likvid Bud År1'!#REF!</f>
        <v>#REF!</v>
      </c>
      <c r="E9" s="36" t="e">
        <f>'Likvid Bud År1'!#REF!</f>
        <v>#REF!</v>
      </c>
      <c r="F9" s="36" t="e">
        <f>'Likvid Bud År1'!#REF!</f>
        <v>#REF!</v>
      </c>
      <c r="G9" s="36" t="e">
        <f>'Likvid Bud År1'!#REF!</f>
        <v>#REF!</v>
      </c>
      <c r="H9" s="36" t="e">
        <f>'Likvid Bud År1'!#REF!</f>
        <v>#REF!</v>
      </c>
      <c r="I9" s="36" t="e">
        <f>'Likvid Bud År1'!#REF!</f>
        <v>#REF!</v>
      </c>
      <c r="J9" s="36" t="e">
        <f>'Likvid Bud År1'!#REF!</f>
        <v>#REF!</v>
      </c>
      <c r="K9" s="36" t="e">
        <f>'Likvid Bud År1'!#REF!</f>
        <v>#REF!</v>
      </c>
      <c r="L9" s="36" t="e">
        <f>'Likvid Bud År1'!#REF!</f>
        <v>#REF!</v>
      </c>
      <c r="M9" s="36" t="e">
        <f>'Likvid Bud År1'!#REF!</f>
        <v>#REF!</v>
      </c>
      <c r="N9" s="36" t="e">
        <f>'Likvid Bud År2'!#REF!</f>
        <v>#REF!</v>
      </c>
      <c r="O9" s="36" t="e">
        <f>'Likvid Bud År2'!#REF!</f>
        <v>#REF!</v>
      </c>
      <c r="P9" s="36" t="e">
        <f>'Likvid Bud År2'!#REF!</f>
        <v>#REF!</v>
      </c>
      <c r="Q9" s="36" t="e">
        <f>'Likvid Bud År2'!#REF!</f>
        <v>#REF!</v>
      </c>
      <c r="R9" s="36" t="e">
        <f>'Likvid Bud År2'!#REF!</f>
        <v>#REF!</v>
      </c>
      <c r="S9" s="36" t="e">
        <f>'Likvid Bud År2'!#REF!</f>
        <v>#REF!</v>
      </c>
      <c r="T9" s="36" t="e">
        <f>'Likvid Bud År2'!#REF!</f>
        <v>#REF!</v>
      </c>
      <c r="U9" s="36" t="e">
        <f>'Likvid Bud År2'!#REF!</f>
        <v>#REF!</v>
      </c>
      <c r="V9" s="36" t="e">
        <f>'Likvid Bud År2'!#REF!</f>
        <v>#REF!</v>
      </c>
      <c r="W9" s="36" t="e">
        <f>'Likvid Bud År2'!#REF!</f>
        <v>#REF!</v>
      </c>
      <c r="X9" s="36" t="e">
        <f>'Likvid Bud År2'!#REF!</f>
        <v>#REF!</v>
      </c>
      <c r="Y9" s="36" t="e">
        <f>'Likvid Bud År2'!#REF!</f>
        <v>#REF!</v>
      </c>
    </row>
    <row r="10" spans="1:25" hidden="1" outlineLevel="1" x14ac:dyDescent="0.15">
      <c r="A10" t="s">
        <v>169</v>
      </c>
      <c r="B10" s="36" t="e">
        <f>B9-Kapitalbehov!#REF!</f>
        <v>#REF!</v>
      </c>
      <c r="C10" s="36" t="e">
        <f>C9-Kapitalbehov!#REF!</f>
        <v>#REF!</v>
      </c>
      <c r="D10" s="36" t="e">
        <f>D9-Kapitalbehov!#REF!</f>
        <v>#REF!</v>
      </c>
      <c r="E10" s="36" t="e">
        <f>E9-Kapitalbehov!#REF!</f>
        <v>#REF!</v>
      </c>
      <c r="F10" s="36" t="e">
        <f>F9-Kapitalbehov!#REF!</f>
        <v>#REF!</v>
      </c>
      <c r="G10" s="36" t="e">
        <f>G9-Kapitalbehov!#REF!</f>
        <v>#REF!</v>
      </c>
      <c r="H10" s="36" t="e">
        <f>H9-Kapitalbehov!#REF!</f>
        <v>#REF!</v>
      </c>
      <c r="I10" s="36" t="e">
        <f>I9-Kapitalbehov!#REF!</f>
        <v>#REF!</v>
      </c>
      <c r="J10" s="36" t="e">
        <f>J9-Kapitalbehov!#REF!</f>
        <v>#REF!</v>
      </c>
      <c r="K10" s="36" t="e">
        <f>K9-Kapitalbehov!#REF!</f>
        <v>#REF!</v>
      </c>
      <c r="L10" s="36" t="e">
        <f>L9-Kapitalbehov!#REF!</f>
        <v>#REF!</v>
      </c>
      <c r="M10" s="36" t="e">
        <f>M9-Kapitalbehov!#REF!</f>
        <v>#REF!</v>
      </c>
      <c r="N10" s="36" t="e">
        <f>N9-Kapitalbehov!#REF!</f>
        <v>#REF!</v>
      </c>
      <c r="O10" s="36" t="e">
        <f>O9-Kapitalbehov!#REF!</f>
        <v>#REF!</v>
      </c>
      <c r="P10" s="36" t="e">
        <f>P9-Kapitalbehov!#REF!</f>
        <v>#REF!</v>
      </c>
      <c r="Q10" s="36" t="e">
        <f>Q9-Kapitalbehov!#REF!</f>
        <v>#REF!</v>
      </c>
      <c r="R10" s="36" t="e">
        <f>R9-Kapitalbehov!#REF!</f>
        <v>#REF!</v>
      </c>
      <c r="S10" s="36" t="e">
        <f>S9-Kapitalbehov!#REF!</f>
        <v>#REF!</v>
      </c>
      <c r="T10" s="36" t="e">
        <f>T9-Kapitalbehov!#REF!</f>
        <v>#REF!</v>
      </c>
      <c r="U10" s="36" t="e">
        <f>U9-Kapitalbehov!#REF!</f>
        <v>#REF!</v>
      </c>
      <c r="V10" s="36" t="e">
        <f>V9-Kapitalbehov!#REF!</f>
        <v>#REF!</v>
      </c>
      <c r="W10" s="36" t="e">
        <f>W9-Kapitalbehov!#REF!</f>
        <v>#REF!</v>
      </c>
      <c r="X10" s="36" t="e">
        <f>X9-Kapitalbehov!#REF!</f>
        <v>#REF!</v>
      </c>
      <c r="Y10" s="36" t="e">
        <f>Y9-Kapitalbehov!#REF!</f>
        <v>#REF!</v>
      </c>
    </row>
    <row r="11" spans="1:25" hidden="1" outlineLevel="1" x14ac:dyDescent="0.15">
      <c r="A11" t="s">
        <v>178</v>
      </c>
      <c r="B11" s="36" t="e">
        <f>-Kapitalbehov!#REF!</f>
        <v>#REF!</v>
      </c>
      <c r="C11" s="36" t="e">
        <f>-Kapitalbehov!#REF!</f>
        <v>#REF!</v>
      </c>
      <c r="D11" s="36" t="e">
        <f>-Kapitalbehov!#REF!</f>
        <v>#REF!</v>
      </c>
      <c r="E11" s="36" t="e">
        <f>-Kapitalbehov!#REF!</f>
        <v>#REF!</v>
      </c>
      <c r="F11" s="36" t="e">
        <f>-Kapitalbehov!#REF!</f>
        <v>#REF!</v>
      </c>
      <c r="G11" s="36" t="e">
        <f>-Kapitalbehov!#REF!</f>
        <v>#REF!</v>
      </c>
      <c r="H11" s="36" t="e">
        <f>-Kapitalbehov!#REF!</f>
        <v>#REF!</v>
      </c>
      <c r="I11" s="36" t="e">
        <f>-Kapitalbehov!#REF!</f>
        <v>#REF!</v>
      </c>
      <c r="J11" s="36" t="e">
        <f>-Kapitalbehov!#REF!</f>
        <v>#REF!</v>
      </c>
      <c r="K11" s="36" t="e">
        <f>-Kapitalbehov!#REF!</f>
        <v>#REF!</v>
      </c>
      <c r="L11" s="36" t="e">
        <f>-Kapitalbehov!#REF!</f>
        <v>#REF!</v>
      </c>
      <c r="M11" s="36" t="e">
        <f>-Kapitalbehov!#REF!</f>
        <v>#REF!</v>
      </c>
      <c r="N11" s="36" t="e">
        <f>-Kapitalbehov!#REF!</f>
        <v>#REF!</v>
      </c>
      <c r="O11" s="36" t="e">
        <f>-Kapitalbehov!#REF!</f>
        <v>#REF!</v>
      </c>
      <c r="P11" s="36" t="e">
        <f>-Kapitalbehov!#REF!</f>
        <v>#REF!</v>
      </c>
      <c r="Q11" s="36" t="e">
        <f>-Kapitalbehov!#REF!</f>
        <v>#REF!</v>
      </c>
      <c r="R11" s="36" t="e">
        <f>-Kapitalbehov!#REF!</f>
        <v>#REF!</v>
      </c>
      <c r="S11" s="36" t="e">
        <f>-Kapitalbehov!#REF!</f>
        <v>#REF!</v>
      </c>
      <c r="T11" s="36" t="e">
        <f>-Kapitalbehov!#REF!</f>
        <v>#REF!</v>
      </c>
      <c r="U11" s="36" t="e">
        <f>-Kapitalbehov!#REF!</f>
        <v>#REF!</v>
      </c>
      <c r="V11" s="36" t="e">
        <f>-Kapitalbehov!#REF!</f>
        <v>#REF!</v>
      </c>
      <c r="W11" s="36" t="e">
        <f>-Kapitalbehov!#REF!</f>
        <v>#REF!</v>
      </c>
      <c r="X11" s="36" t="e">
        <f>-Kapitalbehov!#REF!</f>
        <v>#REF!</v>
      </c>
      <c r="Y11" s="36" t="e">
        <f>-Kapitalbehov!#REF!</f>
        <v>#REF!</v>
      </c>
    </row>
    <row r="12" spans="1:25" hidden="1" outlineLevel="1" x14ac:dyDescent="0.15"/>
    <row r="13" spans="1:25" hidden="1" outlineLevel="1" x14ac:dyDescent="0.15">
      <c r="A13" t="s">
        <v>0</v>
      </c>
      <c r="B13" s="36">
        <f>'Res Bud År1'!D10</f>
        <v>0</v>
      </c>
      <c r="C13" s="36">
        <f>'Res Bud År1'!E10</f>
        <v>0</v>
      </c>
      <c r="D13" s="36">
        <f>'Res Bud År1'!F10</f>
        <v>0</v>
      </c>
      <c r="E13" s="36">
        <f>'Res Bud År1'!G10</f>
        <v>0</v>
      </c>
      <c r="F13" s="36">
        <f>'Res Bud År1'!H10</f>
        <v>0</v>
      </c>
      <c r="G13" s="36">
        <f>'Res Bud År1'!I10</f>
        <v>0</v>
      </c>
      <c r="H13" s="36">
        <f>'Res Bud År1'!J10</f>
        <v>0</v>
      </c>
      <c r="I13" s="36">
        <f>'Res Bud År1'!K10</f>
        <v>0</v>
      </c>
      <c r="J13" s="36">
        <f>'Res Bud År1'!L10</f>
        <v>0</v>
      </c>
      <c r="K13" s="36">
        <f>'Res Bud År1'!M10</f>
        <v>0</v>
      </c>
      <c r="L13" s="36">
        <f>'Res Bud År1'!N10</f>
        <v>0</v>
      </c>
      <c r="M13" s="36">
        <f>'Res Bud År1'!O10</f>
        <v>0</v>
      </c>
      <c r="N13" s="36">
        <f>'Res Bud År2'!D10</f>
        <v>0</v>
      </c>
      <c r="O13" s="36">
        <f>'Res Bud År2'!E10</f>
        <v>0</v>
      </c>
      <c r="P13" s="36">
        <f>'Res Bud År2'!F10</f>
        <v>0</v>
      </c>
      <c r="Q13" s="36">
        <f>'Res Bud År2'!G10</f>
        <v>0</v>
      </c>
      <c r="R13" s="36">
        <f>'Res Bud År2'!H10</f>
        <v>0</v>
      </c>
      <c r="S13" s="36">
        <f>'Res Bud År2'!I10</f>
        <v>0</v>
      </c>
      <c r="T13" s="36">
        <f>'Res Bud År2'!J10</f>
        <v>0</v>
      </c>
      <c r="U13" s="36">
        <f>'Res Bud År2'!K10</f>
        <v>0</v>
      </c>
      <c r="V13" s="36">
        <f>'Res Bud År2'!L10</f>
        <v>0</v>
      </c>
      <c r="W13" s="36">
        <f>'Res Bud År2'!M10</f>
        <v>0</v>
      </c>
      <c r="X13" s="36">
        <f>'Res Bud År2'!N10</f>
        <v>0</v>
      </c>
      <c r="Y13" s="36">
        <f>'Res Bud År2'!O10</f>
        <v>0</v>
      </c>
    </row>
    <row r="14" spans="1:25" hidden="1" outlineLevel="1" x14ac:dyDescent="0.15">
      <c r="A14" t="s">
        <v>90</v>
      </c>
      <c r="B14" s="56" t="e">
        <f>SUM('Res Bud År1'!D17,'Res Bud År1'!D50,'Res Bud År1'!D64,'Res Bud År1'!#REF!)</f>
        <v>#REF!</v>
      </c>
      <c r="C14" s="56" t="e">
        <f>SUM('Res Bud År1'!E17,'Res Bud År1'!E50,'Res Bud År1'!E64,'Res Bud År1'!#REF!)</f>
        <v>#REF!</v>
      </c>
      <c r="D14" s="56" t="e">
        <f>SUM('Res Bud År1'!F17,'Res Bud År1'!F50,'Res Bud År1'!F64,'Res Bud År1'!#REF!)</f>
        <v>#REF!</v>
      </c>
      <c r="E14" s="56" t="e">
        <f>SUM('Res Bud År1'!G17,'Res Bud År1'!G50,'Res Bud År1'!G64,'Res Bud År1'!#REF!)</f>
        <v>#REF!</v>
      </c>
      <c r="F14" s="56" t="e">
        <f>SUM('Res Bud År1'!H17,'Res Bud År1'!H50,'Res Bud År1'!H64,'Res Bud År1'!#REF!)</f>
        <v>#REF!</v>
      </c>
      <c r="G14" s="56" t="e">
        <f>SUM('Res Bud År1'!I17,'Res Bud År1'!I50,'Res Bud År1'!I64,'Res Bud År1'!#REF!)</f>
        <v>#REF!</v>
      </c>
      <c r="H14" s="56" t="e">
        <f>SUM('Res Bud År1'!J17,'Res Bud År1'!J50,'Res Bud År1'!J64,'Res Bud År1'!#REF!)</f>
        <v>#REF!</v>
      </c>
      <c r="I14" s="56" t="e">
        <f>SUM('Res Bud År1'!K17,'Res Bud År1'!K50,'Res Bud År1'!K64,'Res Bud År1'!#REF!)</f>
        <v>#REF!</v>
      </c>
      <c r="J14" s="56" t="e">
        <f>SUM('Res Bud År1'!L17,'Res Bud År1'!L50,'Res Bud År1'!L64,'Res Bud År1'!#REF!)</f>
        <v>#REF!</v>
      </c>
      <c r="K14" s="56" t="e">
        <f>SUM('Res Bud År1'!M17,'Res Bud År1'!M50,'Res Bud År1'!M64,'Res Bud År1'!#REF!)</f>
        <v>#REF!</v>
      </c>
      <c r="L14" s="56" t="e">
        <f>SUM('Res Bud År1'!N17,'Res Bud År1'!N50,'Res Bud År1'!N64,'Res Bud År1'!#REF!)</f>
        <v>#REF!</v>
      </c>
      <c r="M14" s="56" t="e">
        <f>SUM('Res Bud År1'!O17,'Res Bud År1'!O50,'Res Bud År1'!O64,'Res Bud År1'!#REF!)</f>
        <v>#REF!</v>
      </c>
      <c r="N14" s="56" t="e">
        <f>SUM('Res Bud År2'!D17,'Res Bud År2'!D50,'Res Bud År2'!D64,'Res Bud År2'!#REF!)</f>
        <v>#REF!</v>
      </c>
      <c r="O14" s="56" t="e">
        <f>SUM('Res Bud År2'!E17,'Res Bud År2'!E50,'Res Bud År2'!E64,'Res Bud År2'!#REF!)</f>
        <v>#REF!</v>
      </c>
      <c r="P14" s="56" t="e">
        <f>SUM('Res Bud År2'!F17,'Res Bud År2'!F50,'Res Bud År2'!F64,'Res Bud År2'!#REF!)</f>
        <v>#REF!</v>
      </c>
      <c r="Q14" s="56" t="e">
        <f>SUM('Res Bud År2'!G17,'Res Bud År2'!G50,'Res Bud År2'!G64,'Res Bud År2'!#REF!)</f>
        <v>#REF!</v>
      </c>
      <c r="R14" s="56" t="e">
        <f>SUM('Res Bud År2'!H17,'Res Bud År2'!H50,'Res Bud År2'!H64,'Res Bud År2'!#REF!)</f>
        <v>#REF!</v>
      </c>
      <c r="S14" s="56" t="e">
        <f>SUM('Res Bud År2'!I17,'Res Bud År2'!I50,'Res Bud År2'!I64,'Res Bud År2'!#REF!)</f>
        <v>#REF!</v>
      </c>
      <c r="T14" s="56" t="e">
        <f>SUM('Res Bud År2'!J17,'Res Bud År2'!J50,'Res Bud År2'!J64,'Res Bud År2'!#REF!)</f>
        <v>#REF!</v>
      </c>
      <c r="U14" s="56" t="e">
        <f>SUM('Res Bud År2'!K17,'Res Bud År2'!K50,'Res Bud År2'!K64,'Res Bud År2'!#REF!)</f>
        <v>#REF!</v>
      </c>
      <c r="V14" s="56" t="e">
        <f>SUM('Res Bud År2'!L17,'Res Bud År2'!L50,'Res Bud År2'!L64,'Res Bud År2'!#REF!)</f>
        <v>#REF!</v>
      </c>
      <c r="W14" s="56" t="e">
        <f>SUM('Res Bud År2'!M17,'Res Bud År2'!M50,'Res Bud År2'!M64,'Res Bud År2'!#REF!)</f>
        <v>#REF!</v>
      </c>
      <c r="X14" s="56" t="e">
        <f>SUM('Res Bud År2'!N17,'Res Bud År2'!N50,'Res Bud År2'!N64,'Res Bud År2'!#REF!)</f>
        <v>#REF!</v>
      </c>
      <c r="Y14" s="56" t="e">
        <f>SUM('Res Bud År2'!O17,'Res Bud År2'!O50,'Res Bud År2'!O64,'Res Bud År2'!#REF!)</f>
        <v>#REF!</v>
      </c>
    </row>
    <row r="15" spans="1:25" hidden="1" outlineLevel="1" x14ac:dyDescent="0.15">
      <c r="A15" t="s">
        <v>93</v>
      </c>
      <c r="B15" s="36" t="e">
        <f>'Res Bud År1'!#REF!</f>
        <v>#REF!</v>
      </c>
      <c r="C15" s="36" t="e">
        <f>'Res Bud År1'!#REF!</f>
        <v>#REF!</v>
      </c>
      <c r="D15" s="36" t="e">
        <f>'Res Bud År1'!#REF!</f>
        <v>#REF!</v>
      </c>
      <c r="E15" s="36" t="e">
        <f>'Res Bud År1'!#REF!</f>
        <v>#REF!</v>
      </c>
      <c r="F15" s="36" t="e">
        <f>'Res Bud År1'!#REF!</f>
        <v>#REF!</v>
      </c>
      <c r="G15" s="36" t="e">
        <f>'Res Bud År1'!#REF!</f>
        <v>#REF!</v>
      </c>
      <c r="H15" s="36" t="e">
        <f>'Res Bud År1'!#REF!</f>
        <v>#REF!</v>
      </c>
      <c r="I15" s="36" t="e">
        <f>'Res Bud År1'!#REF!</f>
        <v>#REF!</v>
      </c>
      <c r="J15" s="36" t="e">
        <f>'Res Bud År1'!#REF!</f>
        <v>#REF!</v>
      </c>
      <c r="K15" s="36" t="e">
        <f>'Res Bud År1'!#REF!</f>
        <v>#REF!</v>
      </c>
      <c r="L15" s="36" t="e">
        <f>'Res Bud År1'!#REF!</f>
        <v>#REF!</v>
      </c>
      <c r="M15" s="36" t="e">
        <f>'Res Bud År1'!#REF!</f>
        <v>#REF!</v>
      </c>
      <c r="N15" s="36" t="e">
        <f>'Res Bud År2'!#REF!</f>
        <v>#REF!</v>
      </c>
      <c r="O15" s="36" t="e">
        <f>'Res Bud År2'!#REF!</f>
        <v>#REF!</v>
      </c>
      <c r="P15" s="36" t="e">
        <f>'Res Bud År2'!#REF!</f>
        <v>#REF!</v>
      </c>
      <c r="Q15" s="36" t="e">
        <f>'Res Bud År2'!#REF!</f>
        <v>#REF!</v>
      </c>
      <c r="R15" s="36" t="e">
        <f>'Res Bud År2'!#REF!</f>
        <v>#REF!</v>
      </c>
      <c r="S15" s="36" t="e">
        <f>'Res Bud År2'!#REF!</f>
        <v>#REF!</v>
      </c>
      <c r="T15" s="36" t="e">
        <f>'Res Bud År2'!#REF!</f>
        <v>#REF!</v>
      </c>
      <c r="U15" s="36" t="e">
        <f>'Res Bud År2'!#REF!</f>
        <v>#REF!</v>
      </c>
      <c r="V15" s="36" t="e">
        <f>'Res Bud År2'!#REF!</f>
        <v>#REF!</v>
      </c>
      <c r="W15" s="36" t="e">
        <f>'Res Bud År2'!#REF!</f>
        <v>#REF!</v>
      </c>
      <c r="X15" s="36" t="e">
        <f>'Res Bud År2'!#REF!</f>
        <v>#REF!</v>
      </c>
      <c r="Y15" s="36" t="e">
        <f>'Res Bud År2'!#REF!</f>
        <v>#REF!</v>
      </c>
    </row>
    <row r="16" spans="1:25" hidden="1" outlineLevel="1" x14ac:dyDescent="0.15">
      <c r="A16" t="s">
        <v>142</v>
      </c>
      <c r="B16" s="36">
        <f>SUM($A13:B13)</f>
        <v>0</v>
      </c>
      <c r="C16" s="36">
        <f>SUM($A13:C13)</f>
        <v>0</v>
      </c>
      <c r="D16" s="36">
        <f>SUM($A13:D13)</f>
        <v>0</v>
      </c>
      <c r="E16" s="36">
        <f>SUM($A13:E13)</f>
        <v>0</v>
      </c>
      <c r="F16" s="36">
        <f>SUM($A13:F13)</f>
        <v>0</v>
      </c>
      <c r="G16" s="36">
        <f>SUM($A13:G13)</f>
        <v>0</v>
      </c>
      <c r="H16" s="36">
        <f>SUM($A13:H13)</f>
        <v>0</v>
      </c>
      <c r="I16" s="36">
        <f>SUM($A13:I13)</f>
        <v>0</v>
      </c>
      <c r="J16" s="36">
        <f>SUM($A13:J13)</f>
        <v>0</v>
      </c>
      <c r="K16" s="36">
        <f>SUM($A13:K13)</f>
        <v>0</v>
      </c>
      <c r="L16" s="36">
        <f>SUM($A13:L13)</f>
        <v>0</v>
      </c>
      <c r="M16" s="36">
        <f>SUM($A13:M13)</f>
        <v>0</v>
      </c>
      <c r="N16" s="36">
        <f>SUM($A13:N13)</f>
        <v>0</v>
      </c>
      <c r="O16" s="36">
        <f>SUM($A13:O13)</f>
        <v>0</v>
      </c>
      <c r="P16" s="36">
        <f>SUM($A13:P13)</f>
        <v>0</v>
      </c>
      <c r="Q16" s="36">
        <f>SUM($A13:Q13)</f>
        <v>0</v>
      </c>
      <c r="R16" s="36">
        <f>SUM($A13:R13)</f>
        <v>0</v>
      </c>
      <c r="S16" s="36">
        <f>SUM($A13:S13)</f>
        <v>0</v>
      </c>
      <c r="T16" s="36">
        <f>SUM($A13:T13)</f>
        <v>0</v>
      </c>
      <c r="U16" s="36">
        <f>SUM($A13:U13)</f>
        <v>0</v>
      </c>
      <c r="V16" s="36">
        <f>SUM($A13:V13)</f>
        <v>0</v>
      </c>
      <c r="W16" s="36">
        <f>SUM($A13:W13)</f>
        <v>0</v>
      </c>
      <c r="X16" s="36">
        <f>SUM($A13:X13)</f>
        <v>0</v>
      </c>
      <c r="Y16" s="36">
        <f>SUM($A13:Y13)</f>
        <v>0</v>
      </c>
    </row>
    <row r="17" spans="1:25" hidden="1" outlineLevel="1" x14ac:dyDescent="0.15">
      <c r="A17" t="s">
        <v>143</v>
      </c>
      <c r="B17" s="36" t="e">
        <f>SUM($A14:B14)</f>
        <v>#REF!</v>
      </c>
      <c r="C17" s="36" t="e">
        <f>SUM($A14:C14)</f>
        <v>#REF!</v>
      </c>
      <c r="D17" s="36" t="e">
        <f>SUM($A14:D14)</f>
        <v>#REF!</v>
      </c>
      <c r="E17" s="36" t="e">
        <f>SUM($A14:E14)</f>
        <v>#REF!</v>
      </c>
      <c r="F17" s="36" t="e">
        <f>SUM($A14:F14)</f>
        <v>#REF!</v>
      </c>
      <c r="G17" s="36" t="e">
        <f>SUM($A14:G14)</f>
        <v>#REF!</v>
      </c>
      <c r="H17" s="36" t="e">
        <f>SUM($A14:H14)</f>
        <v>#REF!</v>
      </c>
      <c r="I17" s="36" t="e">
        <f>SUM($A14:I14)</f>
        <v>#REF!</v>
      </c>
      <c r="J17" s="36" t="e">
        <f>SUM($A14:J14)</f>
        <v>#REF!</v>
      </c>
      <c r="K17" s="36" t="e">
        <f>SUM($A14:K14)</f>
        <v>#REF!</v>
      </c>
      <c r="L17" s="36" t="e">
        <f>SUM($A14:L14)</f>
        <v>#REF!</v>
      </c>
      <c r="M17" s="36" t="e">
        <f>SUM($A14:M14)</f>
        <v>#REF!</v>
      </c>
      <c r="N17" s="36" t="e">
        <f>SUM($A14:N14)</f>
        <v>#REF!</v>
      </c>
      <c r="O17" s="36" t="e">
        <f>SUM($A14:O14)</f>
        <v>#REF!</v>
      </c>
      <c r="P17" s="36" t="e">
        <f>SUM($A14:P14)</f>
        <v>#REF!</v>
      </c>
      <c r="Q17" s="36" t="e">
        <f>SUM($A14:Q14)</f>
        <v>#REF!</v>
      </c>
      <c r="R17" s="36" t="e">
        <f>SUM($A14:R14)</f>
        <v>#REF!</v>
      </c>
      <c r="S17" s="36" t="e">
        <f>SUM($A14:S14)</f>
        <v>#REF!</v>
      </c>
      <c r="T17" s="36" t="e">
        <f>SUM($A14:T14)</f>
        <v>#REF!</v>
      </c>
      <c r="U17" s="36" t="e">
        <f>SUM($A14:U14)</f>
        <v>#REF!</v>
      </c>
      <c r="V17" s="36" t="e">
        <f>SUM($A14:V14)</f>
        <v>#REF!</v>
      </c>
      <c r="W17" s="36" t="e">
        <f>SUM($A14:W14)</f>
        <v>#REF!</v>
      </c>
      <c r="X17" s="36" t="e">
        <f>SUM($A14:X14)</f>
        <v>#REF!</v>
      </c>
      <c r="Y17" s="36" t="e">
        <f>SUM($A14:Y14)</f>
        <v>#REF!</v>
      </c>
    </row>
    <row r="18" spans="1:25" hidden="1" outlineLevel="1" x14ac:dyDescent="0.15">
      <c r="A18" t="s">
        <v>144</v>
      </c>
      <c r="B18" s="36" t="e">
        <f>SUM($A15:B15)</f>
        <v>#REF!</v>
      </c>
      <c r="C18" s="36" t="e">
        <f>SUM($A15:C15)</f>
        <v>#REF!</v>
      </c>
      <c r="D18" s="36" t="e">
        <f>SUM($A15:D15)</f>
        <v>#REF!</v>
      </c>
      <c r="E18" s="36" t="e">
        <f>SUM($A15:E15)</f>
        <v>#REF!</v>
      </c>
      <c r="F18" s="36" t="e">
        <f>SUM($A15:F15)</f>
        <v>#REF!</v>
      </c>
      <c r="G18" s="36" t="e">
        <f>SUM($A15:G15)</f>
        <v>#REF!</v>
      </c>
      <c r="H18" s="36" t="e">
        <f>SUM($A15:H15)</f>
        <v>#REF!</v>
      </c>
      <c r="I18" s="36" t="e">
        <f>SUM($A15:I15)</f>
        <v>#REF!</v>
      </c>
      <c r="J18" s="36" t="e">
        <f>SUM($A15:J15)</f>
        <v>#REF!</v>
      </c>
      <c r="K18" s="36" t="e">
        <f>SUM($A15:K15)</f>
        <v>#REF!</v>
      </c>
      <c r="L18" s="36" t="e">
        <f>SUM($A15:L15)</f>
        <v>#REF!</v>
      </c>
      <c r="M18" s="36" t="e">
        <f>SUM($A15:M15)</f>
        <v>#REF!</v>
      </c>
      <c r="N18" s="36" t="e">
        <f>SUM($A15:N15)</f>
        <v>#REF!</v>
      </c>
      <c r="O18" s="36" t="e">
        <f>SUM($A15:O15)</f>
        <v>#REF!</v>
      </c>
      <c r="P18" s="36" t="e">
        <f>SUM($A15:P15)</f>
        <v>#REF!</v>
      </c>
      <c r="Q18" s="36" t="e">
        <f>SUM($A15:Q15)</f>
        <v>#REF!</v>
      </c>
      <c r="R18" s="36" t="e">
        <f>SUM($A15:R15)</f>
        <v>#REF!</v>
      </c>
      <c r="S18" s="36" t="e">
        <f>SUM($A15:S15)</f>
        <v>#REF!</v>
      </c>
      <c r="T18" s="36" t="e">
        <f>SUM($A15:T15)</f>
        <v>#REF!</v>
      </c>
      <c r="U18" s="36" t="e">
        <f>SUM($A15:U15)</f>
        <v>#REF!</v>
      </c>
      <c r="V18" s="36" t="e">
        <f>SUM($A15:V15)</f>
        <v>#REF!</v>
      </c>
      <c r="W18" s="36" t="e">
        <f>SUM($A15:W15)</f>
        <v>#REF!</v>
      </c>
      <c r="X18" s="36" t="e">
        <f>SUM($A15:X15)</f>
        <v>#REF!</v>
      </c>
      <c r="Y18" s="36" t="e">
        <f>SUM($A15:Y15)</f>
        <v>#REF!</v>
      </c>
    </row>
    <row r="19" spans="1:25" hidden="1" outlineLevel="1" x14ac:dyDescent="0.15">
      <c r="B19" s="36"/>
      <c r="C19" s="36"/>
      <c r="D19" s="36"/>
      <c r="E19" s="36"/>
      <c r="F19" s="36"/>
      <c r="G19" s="36"/>
      <c r="H19" s="36"/>
      <c r="I19" s="36"/>
      <c r="J19" s="36"/>
      <c r="K19" s="36"/>
      <c r="L19" s="36"/>
      <c r="M19" s="36"/>
      <c r="N19" s="36"/>
      <c r="O19" s="36"/>
      <c r="P19" s="36"/>
      <c r="Q19" s="36"/>
      <c r="R19" s="36"/>
      <c r="S19" s="36"/>
      <c r="T19" s="36"/>
      <c r="U19" s="36"/>
      <c r="V19" s="36"/>
      <c r="W19" s="36"/>
      <c r="X19" s="36"/>
      <c r="Y19" s="36"/>
    </row>
    <row r="20" spans="1:25" hidden="1" outlineLevel="1" x14ac:dyDescent="0.15">
      <c r="B20" t="s">
        <v>87</v>
      </c>
      <c r="F20" t="s">
        <v>88</v>
      </c>
      <c r="I20" s="36"/>
      <c r="J20" s="36"/>
      <c r="K20" s="36"/>
      <c r="L20" s="36"/>
      <c r="M20" s="36"/>
      <c r="N20" s="36"/>
      <c r="O20" s="36"/>
      <c r="P20" s="36"/>
      <c r="Q20" s="36"/>
      <c r="R20" s="36"/>
      <c r="S20" s="36"/>
      <c r="T20" s="36"/>
      <c r="U20" s="36"/>
      <c r="V20" s="36"/>
      <c r="W20" s="36"/>
      <c r="X20" s="36"/>
      <c r="Y20" s="36"/>
    </row>
    <row r="21" spans="1:25" hidden="1" outlineLevel="1" x14ac:dyDescent="0.15">
      <c r="B21" t="s">
        <v>0</v>
      </c>
      <c r="C21" t="s">
        <v>90</v>
      </c>
      <c r="F21" t="s">
        <v>0</v>
      </c>
      <c r="G21" t="s">
        <v>90</v>
      </c>
      <c r="M21" s="36">
        <f>-SUM('Likvid Bud År1'!$F$111:$Q$111)</f>
        <v>0</v>
      </c>
      <c r="N21" s="36">
        <f>-SUM('Likvid Bud År1'!$F$111:$Q$111)</f>
        <v>0</v>
      </c>
      <c r="O21" s="36">
        <f>-SUM('Likvid Bud År1'!$F$111:$Q$111)</f>
        <v>0</v>
      </c>
      <c r="P21" s="36">
        <f>-SUM('Likvid Bud År1'!$F$111:$Q$111)</f>
        <v>0</v>
      </c>
      <c r="Q21" s="36">
        <f>-SUM('Likvid Bud År1'!$F$111:$Q$111)</f>
        <v>0</v>
      </c>
    </row>
    <row r="22" spans="1:25" hidden="1" outlineLevel="1" x14ac:dyDescent="0.15">
      <c r="A22" t="s">
        <v>0</v>
      </c>
      <c r="B22" s="36">
        <f>'Res Bud År1'!$P$10</f>
        <v>0</v>
      </c>
      <c r="E22" t="s">
        <v>0</v>
      </c>
      <c r="F22" s="36">
        <f>'Res Bud År2'!$P$10</f>
        <v>0</v>
      </c>
      <c r="N22" s="36">
        <f>-SUM('Likvid Bud År2'!$F$111:G111)</f>
        <v>0</v>
      </c>
      <c r="O22" s="36">
        <f>-SUM('Likvid Bud År2'!$F$111:H111)</f>
        <v>0</v>
      </c>
      <c r="P22" s="36">
        <f>-SUM('Likvid Bud År2'!$F$111:I111)</f>
        <v>0</v>
      </c>
      <c r="Q22" s="36">
        <f>-SUM('Likvid Bud År2'!$F$111:J111)</f>
        <v>0</v>
      </c>
      <c r="R22" s="36">
        <f>-SUM('Likvid Bud År2'!$F$111:K111)</f>
        <v>0</v>
      </c>
      <c r="S22" s="36">
        <f>-SUM('Likvid Bud År2'!$F$111:L111)</f>
        <v>0</v>
      </c>
      <c r="T22" s="36">
        <f>-SUM('Likvid Bud År2'!$F$111:M111)</f>
        <v>0</v>
      </c>
      <c r="U22" s="36">
        <f>-SUM('Likvid Bud År2'!$F$111:N111)</f>
        <v>0</v>
      </c>
      <c r="V22" s="36">
        <f>-SUM('Likvid Bud År2'!$F$111:O111)</f>
        <v>0</v>
      </c>
      <c r="W22" s="36">
        <f>-SUM('Likvid Bud År2'!$F$111:P111)</f>
        <v>0</v>
      </c>
      <c r="X22" s="36">
        <f>-SUM('Likvid Bud År2'!$F$111:Q111)</f>
        <v>0</v>
      </c>
      <c r="Y22" s="36">
        <f>-SUM('Likvid Bud År2'!$F$111:R111)</f>
        <v>0</v>
      </c>
    </row>
    <row r="23" spans="1:25" hidden="1" outlineLevel="1" x14ac:dyDescent="0.15">
      <c r="A23" t="s">
        <v>89</v>
      </c>
      <c r="C23" s="36">
        <f>'Res Bud År1'!$P$17</f>
        <v>0</v>
      </c>
      <c r="E23" t="s">
        <v>89</v>
      </c>
      <c r="G23" s="36">
        <f>'Res Bud År2'!$P$17</f>
        <v>0</v>
      </c>
    </row>
    <row r="24" spans="1:25" hidden="1" outlineLevel="1" x14ac:dyDescent="0.15">
      <c r="A24" t="s">
        <v>92</v>
      </c>
      <c r="C24" s="36">
        <f>'Res Bud År1'!$P$50</f>
        <v>0</v>
      </c>
      <c r="E24" t="s">
        <v>92</v>
      </c>
      <c r="G24" s="36">
        <f>'Res Bud År2'!$P$50</f>
        <v>0</v>
      </c>
    </row>
    <row r="25" spans="1:25" hidden="1" outlineLevel="1" x14ac:dyDescent="0.15">
      <c r="A25" t="s">
        <v>91</v>
      </c>
      <c r="C25" s="36">
        <f>'Res Bud År1'!$P$64</f>
        <v>0</v>
      </c>
      <c r="E25" t="s">
        <v>91</v>
      </c>
      <c r="G25" s="36">
        <f>'Res Bud År2'!$P$64</f>
        <v>0</v>
      </c>
    </row>
    <row r="26" spans="1:25" hidden="1" outlineLevel="1" x14ac:dyDescent="0.15">
      <c r="A26" t="e">
        <f>IF(C26&gt;0,"Finansiella kostnader","Finansiella intäkter")</f>
        <v>#REF!</v>
      </c>
      <c r="B26" s="36" t="e">
        <f>-IF(SUM('Res Bud År1'!P73:P73)-'Res Bud År1'!#REF!&gt;0,0,SUM('Res Bud År1'!P73:P73)-'Res Bud År1'!#REF!)</f>
        <v>#REF!</v>
      </c>
      <c r="C26" s="36" t="e">
        <f>IF(SUM('Res Bud År1'!P73:P73)-'Res Bud År1'!#REF!&lt;0,0,SUM('Res Bud År1'!P73:P73)-'Res Bud År1'!#REF!)</f>
        <v>#REF!</v>
      </c>
      <c r="E26" t="e">
        <f>IF(G26&gt;0,"Finansiella kostnader","Finansiella intäkter")</f>
        <v>#REF!</v>
      </c>
      <c r="F26" s="36" t="e">
        <f>-IF(SUM('Res Bud År2'!P73:P73)-'Res Bud År2'!#REF!&gt;0,0,SUM('Res Bud År2'!P73:P73)-'Res Bud År2'!#REF!)</f>
        <v>#REF!</v>
      </c>
      <c r="G26" s="36" t="e">
        <f>IF(SUM('Res Bud År2'!P73:P73)-'Res Bud År2'!#REF!&lt;0,0,SUM('Res Bud År2'!P73:P73)-'Res Bud År2'!#REF!)</f>
        <v>#REF!</v>
      </c>
    </row>
    <row r="27" spans="1:25" hidden="1" outlineLevel="1" x14ac:dyDescent="0.15">
      <c r="A27" t="s">
        <v>30</v>
      </c>
      <c r="C27" s="36">
        <f>'Res Bud År1'!$P$69</f>
        <v>0</v>
      </c>
      <c r="E27" t="s">
        <v>30</v>
      </c>
      <c r="G27" s="36">
        <f>'Res Bud År2'!$P$69</f>
        <v>0</v>
      </c>
    </row>
    <row r="28" spans="1:25" hidden="1" outlineLevel="1" x14ac:dyDescent="0.15">
      <c r="A28" t="s">
        <v>31</v>
      </c>
      <c r="C28" s="36" t="e">
        <f>B22-SUM(C23:C27)</f>
        <v>#REF!</v>
      </c>
      <c r="E28" t="s">
        <v>31</v>
      </c>
      <c r="G28" s="36" t="e">
        <f>F22-SUM(G23:G27)</f>
        <v>#REF!</v>
      </c>
    </row>
    <row r="29" spans="1:25" collapsed="1" x14ac:dyDescent="0.15"/>
    <row r="30" spans="1:25" ht="16" x14ac:dyDescent="0.2">
      <c r="A30" s="54" t="s">
        <v>183</v>
      </c>
    </row>
    <row r="31" spans="1:25" x14ac:dyDescent="0.15">
      <c r="A31" s="55" t="str">
        <f>FtgNamn</f>
        <v>Företagsnamn</v>
      </c>
      <c r="F31" s="200" t="str">
        <f>"Alla belopp "&amp;Kapitalbehov!$F$5</f>
        <v>Alla belopp kronor (kr)</v>
      </c>
    </row>
    <row r="52" spans="1:1" ht="16" x14ac:dyDescent="0.2">
      <c r="A52" s="54" t="s">
        <v>170</v>
      </c>
    </row>
  </sheetData>
  <sheetProtection formatCells="0" formatColumns="0" formatRows="0"/>
  <pageMargins left="0.43307086614173229" right="0.23622047244094491"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A781-05B7-464F-9897-73CAC350A970}">
  <sheetPr>
    <tabColor theme="8"/>
    <pageSetUpPr fitToPage="1"/>
  </sheetPr>
  <dimension ref="A1:AA51"/>
  <sheetViews>
    <sheetView showGridLines="0" zoomScaleNormal="100" workbookViewId="0">
      <selection activeCell="A3" sqref="A3"/>
    </sheetView>
  </sheetViews>
  <sheetFormatPr baseColWidth="10" defaultColWidth="9.1640625" defaultRowHeight="13" outlineLevelRow="1" x14ac:dyDescent="0.15"/>
  <cols>
    <col min="1" max="1" width="34.6640625" style="55" customWidth="1"/>
    <col min="2" max="2" width="11.33203125" style="55" customWidth="1"/>
    <col min="3" max="4" width="12.1640625" style="55" customWidth="1"/>
    <col min="5" max="5" width="11.1640625" style="55" bestFit="1" customWidth="1"/>
    <col min="6" max="6" width="12.1640625" style="55" customWidth="1"/>
    <col min="7" max="9" width="9.1640625" style="55"/>
    <col min="10" max="10" width="11" style="55" customWidth="1"/>
    <col min="11" max="11" width="12.33203125" style="55" customWidth="1"/>
    <col min="12" max="12" width="9.1640625" style="55"/>
    <col min="13" max="13" width="10.6640625" style="55" customWidth="1"/>
    <col min="14" max="14" width="10.83203125" style="55" customWidth="1"/>
    <col min="15" max="16384" width="9.1640625" style="55"/>
  </cols>
  <sheetData>
    <row r="1" spans="1:27" ht="15" x14ac:dyDescent="0.15">
      <c r="A1" s="394" t="s">
        <v>365</v>
      </c>
      <c r="B1" s="257"/>
      <c r="C1" s="355"/>
      <c r="D1" s="355"/>
      <c r="E1" s="256"/>
      <c r="F1" s="355"/>
      <c r="G1" s="114"/>
      <c r="H1" s="114"/>
      <c r="I1" s="114"/>
      <c r="J1" s="114"/>
      <c r="K1" s="114"/>
      <c r="L1" s="114"/>
      <c r="M1" s="114"/>
      <c r="N1" s="114"/>
      <c r="O1" s="114"/>
    </row>
    <row r="2" spans="1:27" s="4" customFormat="1" ht="28" x14ac:dyDescent="0.15">
      <c r="A2" s="179" t="s">
        <v>390</v>
      </c>
      <c r="B2" s="257" t="s">
        <v>133</v>
      </c>
      <c r="C2" s="355" t="s">
        <v>398</v>
      </c>
      <c r="D2" s="355" t="s">
        <v>391</v>
      </c>
      <c r="E2" s="257" t="s">
        <v>394</v>
      </c>
      <c r="F2" s="355"/>
      <c r="G2" s="114"/>
      <c r="H2" s="114"/>
      <c r="I2" s="114"/>
      <c r="J2" s="114"/>
      <c r="K2" s="114"/>
      <c r="L2" s="114"/>
      <c r="M2" s="114"/>
      <c r="N2" s="114"/>
      <c r="O2" s="114"/>
    </row>
    <row r="3" spans="1:27" x14ac:dyDescent="0.15">
      <c r="A3" s="107"/>
      <c r="B3" s="236"/>
      <c r="C3" s="352"/>
      <c r="D3" s="251"/>
      <c r="E3" s="395">
        <f>IFERROR(B3/(C3*12),0)</f>
        <v>0</v>
      </c>
      <c r="F3" s="355"/>
      <c r="G3" s="375"/>
      <c r="H3" s="375"/>
      <c r="I3" s="375"/>
      <c r="J3" s="375"/>
      <c r="K3" s="375"/>
      <c r="L3" s="375"/>
      <c r="M3" s="375"/>
      <c r="N3" s="375"/>
      <c r="O3" s="375"/>
    </row>
    <row r="4" spans="1:27" x14ac:dyDescent="0.15">
      <c r="A4" s="107"/>
      <c r="B4" s="236"/>
      <c r="C4" s="352"/>
      <c r="D4" s="251"/>
      <c r="E4" s="395">
        <f t="shared" ref="E4:E12" si="0">IFERROR(B4/(C4*12),0)</f>
        <v>0</v>
      </c>
      <c r="F4" s="355"/>
      <c r="G4" s="375"/>
      <c r="H4" s="375"/>
      <c r="I4" s="375"/>
      <c r="J4" s="375"/>
      <c r="K4" s="375"/>
      <c r="L4" s="375"/>
      <c r="M4" s="375"/>
      <c r="N4" s="375"/>
      <c r="O4" s="375"/>
    </row>
    <row r="5" spans="1:27" x14ac:dyDescent="0.15">
      <c r="A5" s="107"/>
      <c r="B5" s="236"/>
      <c r="C5" s="352"/>
      <c r="D5" s="251"/>
      <c r="E5" s="395">
        <f t="shared" si="0"/>
        <v>0</v>
      </c>
      <c r="F5" s="355"/>
      <c r="G5" s="375"/>
      <c r="H5" s="375"/>
      <c r="I5" s="375"/>
      <c r="J5" s="375"/>
      <c r="K5" s="375"/>
      <c r="L5" s="375"/>
      <c r="M5" s="375"/>
      <c r="N5" s="375"/>
      <c r="O5" s="375"/>
    </row>
    <row r="6" spans="1:27" x14ac:dyDescent="0.15">
      <c r="A6" s="107"/>
      <c r="B6" s="236"/>
      <c r="C6" s="352"/>
      <c r="D6" s="251"/>
      <c r="E6" s="395">
        <f t="shared" si="0"/>
        <v>0</v>
      </c>
      <c r="F6" s="355"/>
      <c r="G6" s="375"/>
      <c r="H6" s="375"/>
      <c r="I6" s="375"/>
      <c r="J6" s="375"/>
      <c r="K6" s="375"/>
      <c r="L6" s="375"/>
      <c r="M6" s="375"/>
      <c r="N6" s="375"/>
      <c r="O6" s="375"/>
    </row>
    <row r="7" spans="1:27" x14ac:dyDescent="0.15">
      <c r="A7" s="107"/>
      <c r="B7" s="236"/>
      <c r="C7" s="352"/>
      <c r="D7" s="251"/>
      <c r="E7" s="395">
        <f t="shared" si="0"/>
        <v>0</v>
      </c>
      <c r="F7" s="355"/>
      <c r="G7" s="375"/>
      <c r="H7" s="375"/>
      <c r="I7" s="375"/>
      <c r="J7" s="375"/>
      <c r="K7" s="375"/>
      <c r="L7" s="375"/>
      <c r="M7" s="375"/>
      <c r="N7" s="375"/>
      <c r="O7" s="375"/>
    </row>
    <row r="8" spans="1:27" x14ac:dyDescent="0.15">
      <c r="A8" s="107"/>
      <c r="B8" s="236"/>
      <c r="C8" s="352"/>
      <c r="D8" s="251"/>
      <c r="E8" s="395">
        <f t="shared" si="0"/>
        <v>0</v>
      </c>
      <c r="F8" s="355"/>
      <c r="G8" s="375"/>
      <c r="H8" s="375"/>
      <c r="I8" s="375"/>
      <c r="J8" s="375"/>
      <c r="K8" s="375"/>
      <c r="L8" s="375"/>
      <c r="M8" s="375"/>
      <c r="N8" s="375"/>
      <c r="O8" s="375"/>
    </row>
    <row r="9" spans="1:27" x14ac:dyDescent="0.15">
      <c r="A9" s="107"/>
      <c r="B9" s="236"/>
      <c r="C9" s="352"/>
      <c r="D9" s="251"/>
      <c r="E9" s="395">
        <f t="shared" si="0"/>
        <v>0</v>
      </c>
      <c r="F9" s="355"/>
      <c r="G9" s="375"/>
      <c r="H9" s="375"/>
      <c r="I9" s="375"/>
      <c r="J9" s="375"/>
      <c r="K9" s="375"/>
      <c r="L9" s="375"/>
      <c r="M9" s="375"/>
      <c r="N9" s="375"/>
      <c r="O9" s="375"/>
    </row>
    <row r="10" spans="1:27" x14ac:dyDescent="0.15">
      <c r="A10" s="107"/>
      <c r="B10" s="236"/>
      <c r="C10" s="352"/>
      <c r="D10" s="251"/>
      <c r="E10" s="395">
        <f t="shared" si="0"/>
        <v>0</v>
      </c>
      <c r="F10" s="355"/>
      <c r="G10" s="375"/>
      <c r="H10" s="375"/>
      <c r="I10" s="375"/>
      <c r="J10" s="375"/>
      <c r="K10" s="375"/>
      <c r="L10" s="375"/>
      <c r="M10" s="375"/>
      <c r="N10" s="375"/>
      <c r="O10" s="375"/>
    </row>
    <row r="11" spans="1:27" x14ac:dyDescent="0.15">
      <c r="A11" s="107"/>
      <c r="B11" s="236"/>
      <c r="C11" s="352"/>
      <c r="D11" s="251"/>
      <c r="E11" s="395">
        <f t="shared" si="0"/>
        <v>0</v>
      </c>
      <c r="F11" s="355"/>
      <c r="G11" s="375"/>
      <c r="H11" s="375"/>
      <c r="I11" s="375"/>
      <c r="J11" s="375"/>
      <c r="K11" s="375"/>
      <c r="L11" s="375"/>
      <c r="M11" s="375"/>
      <c r="N11" s="375"/>
      <c r="O11" s="375"/>
    </row>
    <row r="12" spans="1:27" x14ac:dyDescent="0.15">
      <c r="A12" s="107"/>
      <c r="B12" s="236"/>
      <c r="C12" s="352"/>
      <c r="D12" s="251"/>
      <c r="E12" s="395">
        <f t="shared" si="0"/>
        <v>0</v>
      </c>
      <c r="F12" s="355"/>
      <c r="G12" s="375"/>
      <c r="H12" s="375"/>
      <c r="I12" s="375"/>
      <c r="J12" s="375"/>
      <c r="K12" s="375"/>
      <c r="L12" s="375"/>
      <c r="M12" s="375"/>
      <c r="N12" s="375"/>
      <c r="O12" s="375"/>
    </row>
    <row r="13" spans="1:27" x14ac:dyDescent="0.15">
      <c r="A13" s="375"/>
      <c r="B13" s="375"/>
      <c r="C13" s="375"/>
      <c r="D13" s="375"/>
      <c r="E13" s="375"/>
      <c r="F13" s="355"/>
      <c r="G13" s="375"/>
      <c r="H13" s="375"/>
      <c r="I13" s="375"/>
      <c r="J13" s="375"/>
      <c r="K13" s="375"/>
      <c r="L13" s="375"/>
      <c r="M13" s="375"/>
      <c r="N13" s="375"/>
      <c r="O13" s="375"/>
    </row>
    <row r="14" spans="1:27" hidden="1" outlineLevel="1" x14ac:dyDescent="0.15">
      <c r="A14" s="375"/>
      <c r="B14" s="375">
        <v>1</v>
      </c>
      <c r="C14" s="375">
        <v>2</v>
      </c>
      <c r="D14" s="375">
        <v>3</v>
      </c>
      <c r="E14" s="375">
        <v>4</v>
      </c>
      <c r="F14" s="375">
        <v>5</v>
      </c>
      <c r="G14" s="375">
        <v>6</v>
      </c>
      <c r="H14" s="375">
        <v>7</v>
      </c>
      <c r="I14" s="375">
        <v>8</v>
      </c>
      <c r="J14" s="375">
        <v>9</v>
      </c>
      <c r="K14" s="375">
        <v>10</v>
      </c>
      <c r="L14" s="375">
        <v>11</v>
      </c>
      <c r="M14" s="375">
        <v>12</v>
      </c>
      <c r="N14" s="375">
        <v>13</v>
      </c>
      <c r="O14" s="375">
        <v>14</v>
      </c>
      <c r="P14" s="375">
        <v>15</v>
      </c>
      <c r="Q14" s="375">
        <v>16</v>
      </c>
      <c r="R14" s="375">
        <v>17</v>
      </c>
      <c r="S14" s="375">
        <v>18</v>
      </c>
      <c r="T14" s="375">
        <v>19</v>
      </c>
      <c r="U14" s="375">
        <v>20</v>
      </c>
      <c r="V14" s="375">
        <v>21</v>
      </c>
      <c r="W14" s="375">
        <v>22</v>
      </c>
      <c r="X14" s="375">
        <v>23</v>
      </c>
      <c r="Y14" s="375">
        <v>24</v>
      </c>
    </row>
    <row r="15" spans="1:27" ht="14" hidden="1" outlineLevel="1" x14ac:dyDescent="0.15">
      <c r="A15" s="375"/>
      <c r="B15" s="128" t="str">
        <f t="array" ref="B15:M15">ListMonthY1</f>
        <v>jan-21</v>
      </c>
      <c r="C15" s="128" t="str">
        <v>feb-21</v>
      </c>
      <c r="D15" s="128" t="str">
        <v>mar-21</v>
      </c>
      <c r="E15" s="128" t="str">
        <v>apr-21</v>
      </c>
      <c r="F15" s="128" t="str">
        <v>maj-21</v>
      </c>
      <c r="G15" s="128" t="str">
        <v>jun-21</v>
      </c>
      <c r="H15" s="128" t="str">
        <v>jul-21</v>
      </c>
      <c r="I15" s="128" t="str">
        <v>aug-21</v>
      </c>
      <c r="J15" s="128" t="str">
        <v>sep-21</v>
      </c>
      <c r="K15" s="128" t="str">
        <v>okt-21</v>
      </c>
      <c r="L15" s="128" t="str">
        <v>nov-21</v>
      </c>
      <c r="M15" s="128" t="str">
        <v>dec-21</v>
      </c>
      <c r="N15" s="128" t="str">
        <f t="array" ref="N15:Y15">'Res Bud År2'!D4:O4</f>
        <v>jan-22</v>
      </c>
      <c r="O15" s="128" t="str">
        <v>feb-22</v>
      </c>
      <c r="P15" s="128" t="str">
        <v>mar-22</v>
      </c>
      <c r="Q15" s="128" t="str">
        <v>apr-22</v>
      </c>
      <c r="R15" s="128" t="str">
        <v>maj-22</v>
      </c>
      <c r="S15" s="128" t="str">
        <v>jun-22</v>
      </c>
      <c r="T15" s="128" t="str">
        <v>jul-22</v>
      </c>
      <c r="U15" s="128" t="str">
        <v>aug-22</v>
      </c>
      <c r="V15" s="128" t="str">
        <v>sep-22</v>
      </c>
      <c r="W15" s="128" t="str">
        <v>okt-22</v>
      </c>
      <c r="X15" s="128" t="str">
        <v>nov-22</v>
      </c>
      <c r="Y15" s="128" t="str">
        <v>dec-22</v>
      </c>
      <c r="Z15" s="128" t="s">
        <v>392</v>
      </c>
      <c r="AA15" s="128" t="s">
        <v>393</v>
      </c>
    </row>
    <row r="16" spans="1:27" ht="14" hidden="1" outlineLevel="1" x14ac:dyDescent="0.15">
      <c r="A16" s="375"/>
      <c r="B16" s="401">
        <f>IF(AND(B$14&gt;=$Z16,B$14&lt;=$AA16),$E3,0)</f>
        <v>0</v>
      </c>
      <c r="C16" s="401">
        <f t="shared" ref="C16:Y16" si="1">IF(AND(C$14&gt;=$Z16,C$14&lt;=$AA16),$E3,0)</f>
        <v>0</v>
      </c>
      <c r="D16" s="401">
        <f t="shared" si="1"/>
        <v>0</v>
      </c>
      <c r="E16" s="401">
        <f t="shared" si="1"/>
        <v>0</v>
      </c>
      <c r="F16" s="401">
        <f t="shared" si="1"/>
        <v>0</v>
      </c>
      <c r="G16" s="401">
        <f t="shared" si="1"/>
        <v>0</v>
      </c>
      <c r="H16" s="401">
        <f t="shared" si="1"/>
        <v>0</v>
      </c>
      <c r="I16" s="401">
        <f t="shared" si="1"/>
        <v>0</v>
      </c>
      <c r="J16" s="401">
        <f t="shared" si="1"/>
        <v>0</v>
      </c>
      <c r="K16" s="401">
        <f t="shared" si="1"/>
        <v>0</v>
      </c>
      <c r="L16" s="401">
        <f t="shared" si="1"/>
        <v>0</v>
      </c>
      <c r="M16" s="401">
        <f t="shared" si="1"/>
        <v>0</v>
      </c>
      <c r="N16" s="401">
        <f t="shared" si="1"/>
        <v>0</v>
      </c>
      <c r="O16" s="401">
        <f t="shared" si="1"/>
        <v>0</v>
      </c>
      <c r="P16" s="401">
        <f t="shared" si="1"/>
        <v>0</v>
      </c>
      <c r="Q16" s="401">
        <f t="shared" si="1"/>
        <v>0</v>
      </c>
      <c r="R16" s="401">
        <f t="shared" si="1"/>
        <v>0</v>
      </c>
      <c r="S16" s="401">
        <f t="shared" si="1"/>
        <v>0</v>
      </c>
      <c r="T16" s="401">
        <f t="shared" si="1"/>
        <v>0</v>
      </c>
      <c r="U16" s="401">
        <f t="shared" si="1"/>
        <v>0</v>
      </c>
      <c r="V16" s="401">
        <f t="shared" si="1"/>
        <v>0</v>
      </c>
      <c r="W16" s="401">
        <f t="shared" si="1"/>
        <v>0</v>
      </c>
      <c r="X16" s="401">
        <f t="shared" si="1"/>
        <v>0</v>
      </c>
      <c r="Y16" s="401">
        <f t="shared" si="1"/>
        <v>0</v>
      </c>
      <c r="Z16" s="402" t="str">
        <f>IFERROR(MATCH(D3,$B$15:$Y$15,0),"")</f>
        <v/>
      </c>
      <c r="AA16" s="402" t="str">
        <f>IFERROR(IF(Z16+C3*12&gt;24,24,Z16+C3*12-1),"")</f>
        <v/>
      </c>
    </row>
    <row r="17" spans="1:27" ht="14" hidden="1" outlineLevel="1" x14ac:dyDescent="0.15">
      <c r="A17" s="375"/>
      <c r="B17" s="401">
        <f t="shared" ref="B17:Y17" si="2">IF(AND(B$14&gt;=$Z17,B$14&lt;=$AA17),$E4,0)</f>
        <v>0</v>
      </c>
      <c r="C17" s="401">
        <f t="shared" si="2"/>
        <v>0</v>
      </c>
      <c r="D17" s="401">
        <f t="shared" si="2"/>
        <v>0</v>
      </c>
      <c r="E17" s="401">
        <f t="shared" si="2"/>
        <v>0</v>
      </c>
      <c r="F17" s="401">
        <f t="shared" si="2"/>
        <v>0</v>
      </c>
      <c r="G17" s="401">
        <f t="shared" si="2"/>
        <v>0</v>
      </c>
      <c r="H17" s="401">
        <f t="shared" si="2"/>
        <v>0</v>
      </c>
      <c r="I17" s="401">
        <f t="shared" si="2"/>
        <v>0</v>
      </c>
      <c r="J17" s="401">
        <f t="shared" si="2"/>
        <v>0</v>
      </c>
      <c r="K17" s="401">
        <f t="shared" si="2"/>
        <v>0</v>
      </c>
      <c r="L17" s="401">
        <f t="shared" si="2"/>
        <v>0</v>
      </c>
      <c r="M17" s="401">
        <f t="shared" si="2"/>
        <v>0</v>
      </c>
      <c r="N17" s="401">
        <f t="shared" si="2"/>
        <v>0</v>
      </c>
      <c r="O17" s="401">
        <f t="shared" si="2"/>
        <v>0</v>
      </c>
      <c r="P17" s="401">
        <f t="shared" si="2"/>
        <v>0</v>
      </c>
      <c r="Q17" s="401">
        <f t="shared" si="2"/>
        <v>0</v>
      </c>
      <c r="R17" s="401">
        <f t="shared" si="2"/>
        <v>0</v>
      </c>
      <c r="S17" s="401">
        <f t="shared" si="2"/>
        <v>0</v>
      </c>
      <c r="T17" s="401">
        <f t="shared" si="2"/>
        <v>0</v>
      </c>
      <c r="U17" s="401">
        <f t="shared" si="2"/>
        <v>0</v>
      </c>
      <c r="V17" s="401">
        <f t="shared" si="2"/>
        <v>0</v>
      </c>
      <c r="W17" s="401">
        <f t="shared" si="2"/>
        <v>0</v>
      </c>
      <c r="X17" s="401">
        <f t="shared" si="2"/>
        <v>0</v>
      </c>
      <c r="Y17" s="401">
        <f t="shared" si="2"/>
        <v>0</v>
      </c>
      <c r="Z17" s="402" t="str">
        <f t="shared" ref="Z17:Z24" si="3">IFERROR(MATCH(D4,$B$15:$Y$15,0),"")</f>
        <v/>
      </c>
      <c r="AA17" s="402" t="str">
        <f t="shared" ref="AA17:AA24" si="4">IFERROR(IF(Z17+C4*12&gt;24,24,Z17+C4*12-1),"")</f>
        <v/>
      </c>
    </row>
    <row r="18" spans="1:27" ht="14" hidden="1" outlineLevel="1" x14ac:dyDescent="0.15">
      <c r="A18" s="375"/>
      <c r="B18" s="401">
        <f t="shared" ref="B18:Y18" si="5">IF(AND(B$14&gt;=$Z18,B$14&lt;=$AA18),$E5,0)</f>
        <v>0</v>
      </c>
      <c r="C18" s="401">
        <f t="shared" si="5"/>
        <v>0</v>
      </c>
      <c r="D18" s="401">
        <f t="shared" si="5"/>
        <v>0</v>
      </c>
      <c r="E18" s="401">
        <f t="shared" si="5"/>
        <v>0</v>
      </c>
      <c r="F18" s="401">
        <f t="shared" si="5"/>
        <v>0</v>
      </c>
      <c r="G18" s="401">
        <f t="shared" si="5"/>
        <v>0</v>
      </c>
      <c r="H18" s="401">
        <f t="shared" si="5"/>
        <v>0</v>
      </c>
      <c r="I18" s="401">
        <f t="shared" si="5"/>
        <v>0</v>
      </c>
      <c r="J18" s="401">
        <f t="shared" si="5"/>
        <v>0</v>
      </c>
      <c r="K18" s="401">
        <f t="shared" si="5"/>
        <v>0</v>
      </c>
      <c r="L18" s="401">
        <f t="shared" si="5"/>
        <v>0</v>
      </c>
      <c r="M18" s="401">
        <f t="shared" si="5"/>
        <v>0</v>
      </c>
      <c r="N18" s="401">
        <f t="shared" si="5"/>
        <v>0</v>
      </c>
      <c r="O18" s="401">
        <f t="shared" si="5"/>
        <v>0</v>
      </c>
      <c r="P18" s="401">
        <f t="shared" si="5"/>
        <v>0</v>
      </c>
      <c r="Q18" s="401">
        <f t="shared" si="5"/>
        <v>0</v>
      </c>
      <c r="R18" s="401">
        <f t="shared" si="5"/>
        <v>0</v>
      </c>
      <c r="S18" s="401">
        <f t="shared" si="5"/>
        <v>0</v>
      </c>
      <c r="T18" s="401">
        <f t="shared" si="5"/>
        <v>0</v>
      </c>
      <c r="U18" s="401">
        <f t="shared" si="5"/>
        <v>0</v>
      </c>
      <c r="V18" s="401">
        <f t="shared" si="5"/>
        <v>0</v>
      </c>
      <c r="W18" s="401">
        <f t="shared" si="5"/>
        <v>0</v>
      </c>
      <c r="X18" s="401">
        <f t="shared" si="5"/>
        <v>0</v>
      </c>
      <c r="Y18" s="401">
        <f t="shared" si="5"/>
        <v>0</v>
      </c>
      <c r="Z18" s="402" t="str">
        <f t="shared" si="3"/>
        <v/>
      </c>
      <c r="AA18" s="402" t="str">
        <f t="shared" si="4"/>
        <v/>
      </c>
    </row>
    <row r="19" spans="1:27" ht="14" hidden="1" outlineLevel="1" x14ac:dyDescent="0.15">
      <c r="A19" s="375"/>
      <c r="B19" s="401">
        <f t="shared" ref="B19:Y19" si="6">IF(AND(B$14&gt;=$Z19,B$14&lt;=$AA19),$E6,0)</f>
        <v>0</v>
      </c>
      <c r="C19" s="401">
        <f t="shared" si="6"/>
        <v>0</v>
      </c>
      <c r="D19" s="401">
        <f t="shared" si="6"/>
        <v>0</v>
      </c>
      <c r="E19" s="401">
        <f t="shared" si="6"/>
        <v>0</v>
      </c>
      <c r="F19" s="401">
        <f t="shared" si="6"/>
        <v>0</v>
      </c>
      <c r="G19" s="401">
        <f t="shared" si="6"/>
        <v>0</v>
      </c>
      <c r="H19" s="401">
        <f t="shared" si="6"/>
        <v>0</v>
      </c>
      <c r="I19" s="401">
        <f t="shared" si="6"/>
        <v>0</v>
      </c>
      <c r="J19" s="401">
        <f t="shared" si="6"/>
        <v>0</v>
      </c>
      <c r="K19" s="401">
        <f t="shared" si="6"/>
        <v>0</v>
      </c>
      <c r="L19" s="401">
        <f t="shared" si="6"/>
        <v>0</v>
      </c>
      <c r="M19" s="401">
        <f t="shared" si="6"/>
        <v>0</v>
      </c>
      <c r="N19" s="401">
        <f t="shared" si="6"/>
        <v>0</v>
      </c>
      <c r="O19" s="401">
        <f t="shared" si="6"/>
        <v>0</v>
      </c>
      <c r="P19" s="401">
        <f t="shared" si="6"/>
        <v>0</v>
      </c>
      <c r="Q19" s="401">
        <f t="shared" si="6"/>
        <v>0</v>
      </c>
      <c r="R19" s="401">
        <f t="shared" si="6"/>
        <v>0</v>
      </c>
      <c r="S19" s="401">
        <f t="shared" si="6"/>
        <v>0</v>
      </c>
      <c r="T19" s="401">
        <f t="shared" si="6"/>
        <v>0</v>
      </c>
      <c r="U19" s="401">
        <f t="shared" si="6"/>
        <v>0</v>
      </c>
      <c r="V19" s="401">
        <f t="shared" si="6"/>
        <v>0</v>
      </c>
      <c r="W19" s="401">
        <f t="shared" si="6"/>
        <v>0</v>
      </c>
      <c r="X19" s="401">
        <f t="shared" si="6"/>
        <v>0</v>
      </c>
      <c r="Y19" s="401">
        <f t="shared" si="6"/>
        <v>0</v>
      </c>
      <c r="Z19" s="402" t="str">
        <f t="shared" si="3"/>
        <v/>
      </c>
      <c r="AA19" s="402" t="str">
        <f t="shared" si="4"/>
        <v/>
      </c>
    </row>
    <row r="20" spans="1:27" ht="14" hidden="1" outlineLevel="1" x14ac:dyDescent="0.15">
      <c r="A20" s="375"/>
      <c r="B20" s="401">
        <f t="shared" ref="B20:Y20" si="7">IF(AND(B$14&gt;=$Z20,B$14&lt;=$AA20),$E7,0)</f>
        <v>0</v>
      </c>
      <c r="C20" s="401">
        <f t="shared" si="7"/>
        <v>0</v>
      </c>
      <c r="D20" s="401">
        <f t="shared" si="7"/>
        <v>0</v>
      </c>
      <c r="E20" s="401">
        <f t="shared" si="7"/>
        <v>0</v>
      </c>
      <c r="F20" s="401">
        <f t="shared" si="7"/>
        <v>0</v>
      </c>
      <c r="G20" s="401">
        <f t="shared" si="7"/>
        <v>0</v>
      </c>
      <c r="H20" s="401">
        <f t="shared" si="7"/>
        <v>0</v>
      </c>
      <c r="I20" s="401">
        <f t="shared" si="7"/>
        <v>0</v>
      </c>
      <c r="J20" s="401">
        <f t="shared" si="7"/>
        <v>0</v>
      </c>
      <c r="K20" s="401">
        <f t="shared" si="7"/>
        <v>0</v>
      </c>
      <c r="L20" s="401">
        <f t="shared" si="7"/>
        <v>0</v>
      </c>
      <c r="M20" s="401">
        <f t="shared" si="7"/>
        <v>0</v>
      </c>
      <c r="N20" s="401">
        <f t="shared" si="7"/>
        <v>0</v>
      </c>
      <c r="O20" s="401">
        <f t="shared" si="7"/>
        <v>0</v>
      </c>
      <c r="P20" s="401">
        <f t="shared" si="7"/>
        <v>0</v>
      </c>
      <c r="Q20" s="401">
        <f t="shared" si="7"/>
        <v>0</v>
      </c>
      <c r="R20" s="401">
        <f t="shared" si="7"/>
        <v>0</v>
      </c>
      <c r="S20" s="401">
        <f t="shared" si="7"/>
        <v>0</v>
      </c>
      <c r="T20" s="401">
        <f t="shared" si="7"/>
        <v>0</v>
      </c>
      <c r="U20" s="401">
        <f t="shared" si="7"/>
        <v>0</v>
      </c>
      <c r="V20" s="401">
        <f t="shared" si="7"/>
        <v>0</v>
      </c>
      <c r="W20" s="401">
        <f t="shared" si="7"/>
        <v>0</v>
      </c>
      <c r="X20" s="401">
        <f t="shared" si="7"/>
        <v>0</v>
      </c>
      <c r="Y20" s="401">
        <f t="shared" si="7"/>
        <v>0</v>
      </c>
      <c r="Z20" s="402" t="str">
        <f t="shared" si="3"/>
        <v/>
      </c>
      <c r="AA20" s="402" t="str">
        <f t="shared" si="4"/>
        <v/>
      </c>
    </row>
    <row r="21" spans="1:27" ht="14" hidden="1" outlineLevel="1" x14ac:dyDescent="0.15">
      <c r="A21" s="375"/>
      <c r="B21" s="401">
        <f t="shared" ref="B21:Y21" si="8">IF(AND(B$14&gt;=$Z21,B$14&lt;=$AA21),$E8,0)</f>
        <v>0</v>
      </c>
      <c r="C21" s="401">
        <f t="shared" si="8"/>
        <v>0</v>
      </c>
      <c r="D21" s="401">
        <f t="shared" si="8"/>
        <v>0</v>
      </c>
      <c r="E21" s="401">
        <f t="shared" si="8"/>
        <v>0</v>
      </c>
      <c r="F21" s="401">
        <f t="shared" si="8"/>
        <v>0</v>
      </c>
      <c r="G21" s="401">
        <f t="shared" si="8"/>
        <v>0</v>
      </c>
      <c r="H21" s="401">
        <f t="shared" si="8"/>
        <v>0</v>
      </c>
      <c r="I21" s="401">
        <f t="shared" si="8"/>
        <v>0</v>
      </c>
      <c r="J21" s="401">
        <f t="shared" si="8"/>
        <v>0</v>
      </c>
      <c r="K21" s="401">
        <f t="shared" si="8"/>
        <v>0</v>
      </c>
      <c r="L21" s="401">
        <f t="shared" si="8"/>
        <v>0</v>
      </c>
      <c r="M21" s="401">
        <f t="shared" si="8"/>
        <v>0</v>
      </c>
      <c r="N21" s="401">
        <f t="shared" si="8"/>
        <v>0</v>
      </c>
      <c r="O21" s="401">
        <f t="shared" si="8"/>
        <v>0</v>
      </c>
      <c r="P21" s="401">
        <f t="shared" si="8"/>
        <v>0</v>
      </c>
      <c r="Q21" s="401">
        <f t="shared" si="8"/>
        <v>0</v>
      </c>
      <c r="R21" s="401">
        <f t="shared" si="8"/>
        <v>0</v>
      </c>
      <c r="S21" s="401">
        <f t="shared" si="8"/>
        <v>0</v>
      </c>
      <c r="T21" s="401">
        <f t="shared" si="8"/>
        <v>0</v>
      </c>
      <c r="U21" s="401">
        <f t="shared" si="8"/>
        <v>0</v>
      </c>
      <c r="V21" s="401">
        <f t="shared" si="8"/>
        <v>0</v>
      </c>
      <c r="W21" s="401">
        <f t="shared" si="8"/>
        <v>0</v>
      </c>
      <c r="X21" s="401">
        <f t="shared" si="8"/>
        <v>0</v>
      </c>
      <c r="Y21" s="401">
        <f t="shared" si="8"/>
        <v>0</v>
      </c>
      <c r="Z21" s="402" t="str">
        <f t="shared" si="3"/>
        <v/>
      </c>
      <c r="AA21" s="402" t="str">
        <f t="shared" si="4"/>
        <v/>
      </c>
    </row>
    <row r="22" spans="1:27" ht="14" hidden="1" outlineLevel="1" x14ac:dyDescent="0.15">
      <c r="A22" s="375"/>
      <c r="B22" s="401">
        <f t="shared" ref="B22:Y22" si="9">IF(AND(B$14&gt;=$Z22,B$14&lt;=$AA22),$E9,0)</f>
        <v>0</v>
      </c>
      <c r="C22" s="401">
        <f t="shared" si="9"/>
        <v>0</v>
      </c>
      <c r="D22" s="401">
        <f t="shared" si="9"/>
        <v>0</v>
      </c>
      <c r="E22" s="401">
        <f t="shared" si="9"/>
        <v>0</v>
      </c>
      <c r="F22" s="401">
        <f t="shared" si="9"/>
        <v>0</v>
      </c>
      <c r="G22" s="401">
        <f t="shared" si="9"/>
        <v>0</v>
      </c>
      <c r="H22" s="401">
        <f t="shared" si="9"/>
        <v>0</v>
      </c>
      <c r="I22" s="401">
        <f t="shared" si="9"/>
        <v>0</v>
      </c>
      <c r="J22" s="401">
        <f t="shared" si="9"/>
        <v>0</v>
      </c>
      <c r="K22" s="401">
        <f t="shared" si="9"/>
        <v>0</v>
      </c>
      <c r="L22" s="401">
        <f t="shared" si="9"/>
        <v>0</v>
      </c>
      <c r="M22" s="401">
        <f t="shared" si="9"/>
        <v>0</v>
      </c>
      <c r="N22" s="401">
        <f t="shared" si="9"/>
        <v>0</v>
      </c>
      <c r="O22" s="401">
        <f t="shared" si="9"/>
        <v>0</v>
      </c>
      <c r="P22" s="401">
        <f t="shared" si="9"/>
        <v>0</v>
      </c>
      <c r="Q22" s="401">
        <f t="shared" si="9"/>
        <v>0</v>
      </c>
      <c r="R22" s="401">
        <f t="shared" si="9"/>
        <v>0</v>
      </c>
      <c r="S22" s="401">
        <f t="shared" si="9"/>
        <v>0</v>
      </c>
      <c r="T22" s="401">
        <f t="shared" si="9"/>
        <v>0</v>
      </c>
      <c r="U22" s="401">
        <f t="shared" si="9"/>
        <v>0</v>
      </c>
      <c r="V22" s="401">
        <f t="shared" si="9"/>
        <v>0</v>
      </c>
      <c r="W22" s="401">
        <f t="shared" si="9"/>
        <v>0</v>
      </c>
      <c r="X22" s="401">
        <f t="shared" si="9"/>
        <v>0</v>
      </c>
      <c r="Y22" s="401">
        <f t="shared" si="9"/>
        <v>0</v>
      </c>
      <c r="Z22" s="402" t="str">
        <f t="shared" si="3"/>
        <v/>
      </c>
      <c r="AA22" s="402" t="str">
        <f t="shared" si="4"/>
        <v/>
      </c>
    </row>
    <row r="23" spans="1:27" ht="14" hidden="1" outlineLevel="1" x14ac:dyDescent="0.15">
      <c r="A23" s="375"/>
      <c r="B23" s="401">
        <f t="shared" ref="B23:Y23" si="10">IF(AND(B$14&gt;=$Z23,B$14&lt;=$AA23),$E10,0)</f>
        <v>0</v>
      </c>
      <c r="C23" s="401">
        <f t="shared" si="10"/>
        <v>0</v>
      </c>
      <c r="D23" s="401">
        <f t="shared" si="10"/>
        <v>0</v>
      </c>
      <c r="E23" s="401">
        <f t="shared" si="10"/>
        <v>0</v>
      </c>
      <c r="F23" s="401">
        <f t="shared" si="10"/>
        <v>0</v>
      </c>
      <c r="G23" s="401">
        <f t="shared" si="10"/>
        <v>0</v>
      </c>
      <c r="H23" s="401">
        <f t="shared" si="10"/>
        <v>0</v>
      </c>
      <c r="I23" s="401">
        <f t="shared" si="10"/>
        <v>0</v>
      </c>
      <c r="J23" s="401">
        <f t="shared" si="10"/>
        <v>0</v>
      </c>
      <c r="K23" s="401">
        <f t="shared" si="10"/>
        <v>0</v>
      </c>
      <c r="L23" s="401">
        <f t="shared" si="10"/>
        <v>0</v>
      </c>
      <c r="M23" s="401">
        <f t="shared" si="10"/>
        <v>0</v>
      </c>
      <c r="N23" s="401">
        <f t="shared" si="10"/>
        <v>0</v>
      </c>
      <c r="O23" s="401">
        <f t="shared" si="10"/>
        <v>0</v>
      </c>
      <c r="P23" s="401">
        <f t="shared" si="10"/>
        <v>0</v>
      </c>
      <c r="Q23" s="401">
        <f t="shared" si="10"/>
        <v>0</v>
      </c>
      <c r="R23" s="401">
        <f t="shared" si="10"/>
        <v>0</v>
      </c>
      <c r="S23" s="401">
        <f t="shared" si="10"/>
        <v>0</v>
      </c>
      <c r="T23" s="401">
        <f t="shared" si="10"/>
        <v>0</v>
      </c>
      <c r="U23" s="401">
        <f t="shared" si="10"/>
        <v>0</v>
      </c>
      <c r="V23" s="401">
        <f t="shared" si="10"/>
        <v>0</v>
      </c>
      <c r="W23" s="401">
        <f t="shared" si="10"/>
        <v>0</v>
      </c>
      <c r="X23" s="401">
        <f t="shared" si="10"/>
        <v>0</v>
      </c>
      <c r="Y23" s="401">
        <f t="shared" si="10"/>
        <v>0</v>
      </c>
      <c r="Z23" s="402" t="str">
        <f t="shared" si="3"/>
        <v/>
      </c>
      <c r="AA23" s="402" t="str">
        <f t="shared" si="4"/>
        <v/>
      </c>
    </row>
    <row r="24" spans="1:27" ht="14" hidden="1" outlineLevel="1" x14ac:dyDescent="0.15">
      <c r="A24" s="375"/>
      <c r="B24" s="401">
        <f t="shared" ref="B24:Y24" si="11">IF(AND(B$14&gt;=$Z24,B$14&lt;=$AA24),$E11,0)</f>
        <v>0</v>
      </c>
      <c r="C24" s="401">
        <f t="shared" si="11"/>
        <v>0</v>
      </c>
      <c r="D24" s="401">
        <f t="shared" si="11"/>
        <v>0</v>
      </c>
      <c r="E24" s="401">
        <f t="shared" si="11"/>
        <v>0</v>
      </c>
      <c r="F24" s="401">
        <f t="shared" si="11"/>
        <v>0</v>
      </c>
      <c r="G24" s="401">
        <f t="shared" si="11"/>
        <v>0</v>
      </c>
      <c r="H24" s="401">
        <f t="shared" si="11"/>
        <v>0</v>
      </c>
      <c r="I24" s="401">
        <f t="shared" si="11"/>
        <v>0</v>
      </c>
      <c r="J24" s="401">
        <f t="shared" si="11"/>
        <v>0</v>
      </c>
      <c r="K24" s="401">
        <f t="shared" si="11"/>
        <v>0</v>
      </c>
      <c r="L24" s="401">
        <f t="shared" si="11"/>
        <v>0</v>
      </c>
      <c r="M24" s="401">
        <f t="shared" si="11"/>
        <v>0</v>
      </c>
      <c r="N24" s="401">
        <f t="shared" si="11"/>
        <v>0</v>
      </c>
      <c r="O24" s="401">
        <f t="shared" si="11"/>
        <v>0</v>
      </c>
      <c r="P24" s="401">
        <f t="shared" si="11"/>
        <v>0</v>
      </c>
      <c r="Q24" s="401">
        <f t="shared" si="11"/>
        <v>0</v>
      </c>
      <c r="R24" s="401">
        <f t="shared" si="11"/>
        <v>0</v>
      </c>
      <c r="S24" s="401">
        <f t="shared" si="11"/>
        <v>0</v>
      </c>
      <c r="T24" s="401">
        <f t="shared" si="11"/>
        <v>0</v>
      </c>
      <c r="U24" s="401">
        <f t="shared" si="11"/>
        <v>0</v>
      </c>
      <c r="V24" s="401">
        <f t="shared" si="11"/>
        <v>0</v>
      </c>
      <c r="W24" s="401">
        <f t="shared" si="11"/>
        <v>0</v>
      </c>
      <c r="X24" s="401">
        <f t="shared" si="11"/>
        <v>0</v>
      </c>
      <c r="Y24" s="401">
        <f t="shared" si="11"/>
        <v>0</v>
      </c>
      <c r="Z24" s="402" t="str">
        <f t="shared" si="3"/>
        <v/>
      </c>
      <c r="AA24" s="402" t="str">
        <f t="shared" si="4"/>
        <v/>
      </c>
    </row>
    <row r="25" spans="1:27" hidden="1" outlineLevel="1" x14ac:dyDescent="0.15">
      <c r="A25" s="375" t="s">
        <v>30</v>
      </c>
      <c r="B25" s="401"/>
      <c r="C25" s="401"/>
      <c r="D25" s="401"/>
      <c r="E25" s="401"/>
      <c r="F25" s="401"/>
      <c r="G25" s="401"/>
      <c r="H25" s="401"/>
      <c r="I25" s="401"/>
      <c r="J25" s="401"/>
      <c r="K25" s="401"/>
      <c r="L25" s="401"/>
      <c r="M25" s="401"/>
      <c r="N25" s="401"/>
      <c r="O25" s="401"/>
      <c r="P25" s="401"/>
      <c r="Q25" s="401"/>
      <c r="R25" s="401"/>
      <c r="S25" s="401"/>
      <c r="T25" s="401"/>
      <c r="U25" s="401"/>
      <c r="V25" s="401"/>
      <c r="W25" s="401"/>
      <c r="X25" s="401"/>
      <c r="Y25" s="401"/>
      <c r="Z25" s="402"/>
      <c r="AA25" s="402"/>
    </row>
    <row r="26" spans="1:27" collapsed="1" x14ac:dyDescent="0.15">
      <c r="A26" s="375"/>
      <c r="B26" s="375"/>
      <c r="C26" s="375"/>
      <c r="D26" s="375"/>
      <c r="E26" s="375"/>
      <c r="F26" s="375"/>
      <c r="G26" s="375"/>
      <c r="H26" s="375"/>
      <c r="I26" s="375"/>
      <c r="J26" s="375"/>
      <c r="K26" s="375"/>
      <c r="L26" s="375"/>
      <c r="M26" s="375"/>
      <c r="N26" s="375"/>
      <c r="O26" s="375"/>
    </row>
    <row r="27" spans="1:27" ht="14" x14ac:dyDescent="0.15">
      <c r="A27" s="397" t="s">
        <v>397</v>
      </c>
      <c r="B27" s="128" t="str">
        <f t="shared" ref="B27:M27" si="12">B15</f>
        <v>jan-21</v>
      </c>
      <c r="C27" s="128" t="str">
        <f t="shared" si="12"/>
        <v>feb-21</v>
      </c>
      <c r="D27" s="128" t="str">
        <f t="shared" si="12"/>
        <v>mar-21</v>
      </c>
      <c r="E27" s="128" t="str">
        <f t="shared" si="12"/>
        <v>apr-21</v>
      </c>
      <c r="F27" s="128" t="str">
        <f t="shared" si="12"/>
        <v>maj-21</v>
      </c>
      <c r="G27" s="128" t="str">
        <f t="shared" si="12"/>
        <v>jun-21</v>
      </c>
      <c r="H27" s="128" t="str">
        <f t="shared" si="12"/>
        <v>jul-21</v>
      </c>
      <c r="I27" s="128" t="str">
        <f t="shared" si="12"/>
        <v>aug-21</v>
      </c>
      <c r="J27" s="128" t="str">
        <f t="shared" si="12"/>
        <v>sep-21</v>
      </c>
      <c r="K27" s="128" t="str">
        <f t="shared" si="12"/>
        <v>okt-21</v>
      </c>
      <c r="L27" s="128" t="str">
        <f t="shared" si="12"/>
        <v>nov-21</v>
      </c>
      <c r="M27" s="128" t="str">
        <f t="shared" si="12"/>
        <v>dec-21</v>
      </c>
      <c r="N27" s="128" t="s">
        <v>395</v>
      </c>
      <c r="O27" s="375"/>
    </row>
    <row r="28" spans="1:27" ht="14" x14ac:dyDescent="0.15">
      <c r="A28" s="399" t="str">
        <f t="shared" ref="A28" si="13">IF(A3="","",A3)</f>
        <v/>
      </c>
      <c r="B28" s="401">
        <f>B16</f>
        <v>0</v>
      </c>
      <c r="C28" s="401">
        <f t="shared" ref="C28:M28" si="14">C16</f>
        <v>0</v>
      </c>
      <c r="D28" s="401">
        <f t="shared" si="14"/>
        <v>0</v>
      </c>
      <c r="E28" s="401">
        <f t="shared" si="14"/>
        <v>0</v>
      </c>
      <c r="F28" s="401">
        <f t="shared" si="14"/>
        <v>0</v>
      </c>
      <c r="G28" s="401">
        <f t="shared" si="14"/>
        <v>0</v>
      </c>
      <c r="H28" s="401">
        <f t="shared" si="14"/>
        <v>0</v>
      </c>
      <c r="I28" s="401">
        <f t="shared" si="14"/>
        <v>0</v>
      </c>
      <c r="J28" s="401">
        <f t="shared" si="14"/>
        <v>0</v>
      </c>
      <c r="K28" s="401">
        <f t="shared" si="14"/>
        <v>0</v>
      </c>
      <c r="L28" s="401">
        <f t="shared" si="14"/>
        <v>0</v>
      </c>
      <c r="M28" s="401">
        <f t="shared" si="14"/>
        <v>0</v>
      </c>
      <c r="N28" s="396">
        <f>SUM(B28:M28)</f>
        <v>0</v>
      </c>
      <c r="O28" s="375"/>
    </row>
    <row r="29" spans="1:27" ht="14" x14ac:dyDescent="0.15">
      <c r="A29" s="400" t="str">
        <f>IF(A4="","",A4)</f>
        <v/>
      </c>
      <c r="B29" s="401">
        <f t="shared" ref="B29:M29" si="15">B17</f>
        <v>0</v>
      </c>
      <c r="C29" s="401">
        <f t="shared" si="15"/>
        <v>0</v>
      </c>
      <c r="D29" s="401">
        <f t="shared" si="15"/>
        <v>0</v>
      </c>
      <c r="E29" s="401">
        <f t="shared" si="15"/>
        <v>0</v>
      </c>
      <c r="F29" s="401">
        <f t="shared" si="15"/>
        <v>0</v>
      </c>
      <c r="G29" s="401">
        <f t="shared" si="15"/>
        <v>0</v>
      </c>
      <c r="H29" s="401">
        <f t="shared" si="15"/>
        <v>0</v>
      </c>
      <c r="I29" s="401">
        <f t="shared" si="15"/>
        <v>0</v>
      </c>
      <c r="J29" s="401">
        <f t="shared" si="15"/>
        <v>0</v>
      </c>
      <c r="K29" s="401">
        <f t="shared" si="15"/>
        <v>0</v>
      </c>
      <c r="L29" s="401">
        <f t="shared" si="15"/>
        <v>0</v>
      </c>
      <c r="M29" s="401">
        <f t="shared" si="15"/>
        <v>0</v>
      </c>
      <c r="N29" s="396">
        <f t="shared" ref="N29:N38" si="16">SUM(B29:M29)</f>
        <v>0</v>
      </c>
      <c r="O29" s="375"/>
    </row>
    <row r="30" spans="1:27" ht="14" x14ac:dyDescent="0.15">
      <c r="A30" s="400" t="str">
        <f t="shared" ref="A30:A37" si="17">IF(A5="","",A5)</f>
        <v/>
      </c>
      <c r="B30" s="401">
        <f t="shared" ref="B30:M30" si="18">B18</f>
        <v>0</v>
      </c>
      <c r="C30" s="401">
        <f t="shared" si="18"/>
        <v>0</v>
      </c>
      <c r="D30" s="401">
        <f t="shared" si="18"/>
        <v>0</v>
      </c>
      <c r="E30" s="401">
        <f t="shared" si="18"/>
        <v>0</v>
      </c>
      <c r="F30" s="401">
        <f t="shared" si="18"/>
        <v>0</v>
      </c>
      <c r="G30" s="401">
        <f t="shared" si="18"/>
        <v>0</v>
      </c>
      <c r="H30" s="401">
        <f t="shared" si="18"/>
        <v>0</v>
      </c>
      <c r="I30" s="401">
        <f t="shared" si="18"/>
        <v>0</v>
      </c>
      <c r="J30" s="401">
        <f t="shared" si="18"/>
        <v>0</v>
      </c>
      <c r="K30" s="401">
        <f t="shared" si="18"/>
        <v>0</v>
      </c>
      <c r="L30" s="401">
        <f t="shared" si="18"/>
        <v>0</v>
      </c>
      <c r="M30" s="401">
        <f t="shared" si="18"/>
        <v>0</v>
      </c>
      <c r="N30" s="396">
        <f t="shared" si="16"/>
        <v>0</v>
      </c>
      <c r="O30" s="375"/>
    </row>
    <row r="31" spans="1:27" ht="14" x14ac:dyDescent="0.15">
      <c r="A31" s="400" t="str">
        <f t="shared" si="17"/>
        <v/>
      </c>
      <c r="B31" s="401">
        <f t="shared" ref="B31:M31" si="19">B19</f>
        <v>0</v>
      </c>
      <c r="C31" s="401">
        <f t="shared" si="19"/>
        <v>0</v>
      </c>
      <c r="D31" s="401">
        <f t="shared" si="19"/>
        <v>0</v>
      </c>
      <c r="E31" s="401">
        <f t="shared" si="19"/>
        <v>0</v>
      </c>
      <c r="F31" s="401">
        <f t="shared" si="19"/>
        <v>0</v>
      </c>
      <c r="G31" s="401">
        <f t="shared" si="19"/>
        <v>0</v>
      </c>
      <c r="H31" s="401">
        <f t="shared" si="19"/>
        <v>0</v>
      </c>
      <c r="I31" s="401">
        <f t="shared" si="19"/>
        <v>0</v>
      </c>
      <c r="J31" s="401">
        <f t="shared" si="19"/>
        <v>0</v>
      </c>
      <c r="K31" s="401">
        <f t="shared" si="19"/>
        <v>0</v>
      </c>
      <c r="L31" s="401">
        <f t="shared" si="19"/>
        <v>0</v>
      </c>
      <c r="M31" s="401">
        <f t="shared" si="19"/>
        <v>0</v>
      </c>
      <c r="N31" s="396">
        <f t="shared" si="16"/>
        <v>0</v>
      </c>
      <c r="O31" s="375"/>
    </row>
    <row r="32" spans="1:27" ht="14" x14ac:dyDescent="0.15">
      <c r="A32" s="400" t="str">
        <f t="shared" si="17"/>
        <v/>
      </c>
      <c r="B32" s="401">
        <f t="shared" ref="B32:M32" si="20">B20</f>
        <v>0</v>
      </c>
      <c r="C32" s="401">
        <f t="shared" si="20"/>
        <v>0</v>
      </c>
      <c r="D32" s="401">
        <f t="shared" si="20"/>
        <v>0</v>
      </c>
      <c r="E32" s="401">
        <f t="shared" si="20"/>
        <v>0</v>
      </c>
      <c r="F32" s="401">
        <f t="shared" si="20"/>
        <v>0</v>
      </c>
      <c r="G32" s="401">
        <f t="shared" si="20"/>
        <v>0</v>
      </c>
      <c r="H32" s="401">
        <f t="shared" si="20"/>
        <v>0</v>
      </c>
      <c r="I32" s="401">
        <f t="shared" si="20"/>
        <v>0</v>
      </c>
      <c r="J32" s="401">
        <f t="shared" si="20"/>
        <v>0</v>
      </c>
      <c r="K32" s="401">
        <f t="shared" si="20"/>
        <v>0</v>
      </c>
      <c r="L32" s="401">
        <f t="shared" si="20"/>
        <v>0</v>
      </c>
      <c r="M32" s="401">
        <f t="shared" si="20"/>
        <v>0</v>
      </c>
      <c r="N32" s="396">
        <f t="shared" si="16"/>
        <v>0</v>
      </c>
      <c r="O32" s="375"/>
    </row>
    <row r="33" spans="1:15" ht="14" x14ac:dyDescent="0.15">
      <c r="A33" s="400" t="str">
        <f t="shared" si="17"/>
        <v/>
      </c>
      <c r="B33" s="401">
        <f t="shared" ref="B33:M33" si="21">B21</f>
        <v>0</v>
      </c>
      <c r="C33" s="401">
        <f t="shared" si="21"/>
        <v>0</v>
      </c>
      <c r="D33" s="401">
        <f t="shared" si="21"/>
        <v>0</v>
      </c>
      <c r="E33" s="401">
        <f t="shared" si="21"/>
        <v>0</v>
      </c>
      <c r="F33" s="401">
        <f t="shared" si="21"/>
        <v>0</v>
      </c>
      <c r="G33" s="401">
        <f t="shared" si="21"/>
        <v>0</v>
      </c>
      <c r="H33" s="401">
        <f t="shared" si="21"/>
        <v>0</v>
      </c>
      <c r="I33" s="401">
        <f t="shared" si="21"/>
        <v>0</v>
      </c>
      <c r="J33" s="401">
        <f t="shared" si="21"/>
        <v>0</v>
      </c>
      <c r="K33" s="401">
        <f t="shared" si="21"/>
        <v>0</v>
      </c>
      <c r="L33" s="401">
        <f t="shared" si="21"/>
        <v>0</v>
      </c>
      <c r="M33" s="401">
        <f t="shared" si="21"/>
        <v>0</v>
      </c>
      <c r="N33" s="396">
        <f t="shared" si="16"/>
        <v>0</v>
      </c>
      <c r="O33" s="375"/>
    </row>
    <row r="34" spans="1:15" ht="14" x14ac:dyDescent="0.15">
      <c r="A34" s="400" t="str">
        <f t="shared" si="17"/>
        <v/>
      </c>
      <c r="B34" s="401">
        <f t="shared" ref="B34:M34" si="22">B22</f>
        <v>0</v>
      </c>
      <c r="C34" s="401">
        <f t="shared" si="22"/>
        <v>0</v>
      </c>
      <c r="D34" s="401">
        <f t="shared" si="22"/>
        <v>0</v>
      </c>
      <c r="E34" s="401">
        <f t="shared" si="22"/>
        <v>0</v>
      </c>
      <c r="F34" s="401">
        <f t="shared" si="22"/>
        <v>0</v>
      </c>
      <c r="G34" s="401">
        <f t="shared" si="22"/>
        <v>0</v>
      </c>
      <c r="H34" s="401">
        <f t="shared" si="22"/>
        <v>0</v>
      </c>
      <c r="I34" s="401">
        <f t="shared" si="22"/>
        <v>0</v>
      </c>
      <c r="J34" s="401">
        <f t="shared" si="22"/>
        <v>0</v>
      </c>
      <c r="K34" s="401">
        <f t="shared" si="22"/>
        <v>0</v>
      </c>
      <c r="L34" s="401">
        <f t="shared" si="22"/>
        <v>0</v>
      </c>
      <c r="M34" s="401">
        <f t="shared" si="22"/>
        <v>0</v>
      </c>
      <c r="N34" s="396">
        <f t="shared" si="16"/>
        <v>0</v>
      </c>
      <c r="O34" s="375"/>
    </row>
    <row r="35" spans="1:15" ht="14" x14ac:dyDescent="0.15">
      <c r="A35" s="400" t="str">
        <f t="shared" si="17"/>
        <v/>
      </c>
      <c r="B35" s="401">
        <f t="shared" ref="B35:M35" si="23">B23</f>
        <v>0</v>
      </c>
      <c r="C35" s="401">
        <f t="shared" si="23"/>
        <v>0</v>
      </c>
      <c r="D35" s="401">
        <f t="shared" si="23"/>
        <v>0</v>
      </c>
      <c r="E35" s="401">
        <f t="shared" si="23"/>
        <v>0</v>
      </c>
      <c r="F35" s="401">
        <f t="shared" si="23"/>
        <v>0</v>
      </c>
      <c r="G35" s="401">
        <f t="shared" si="23"/>
        <v>0</v>
      </c>
      <c r="H35" s="401">
        <f t="shared" si="23"/>
        <v>0</v>
      </c>
      <c r="I35" s="401">
        <f t="shared" si="23"/>
        <v>0</v>
      </c>
      <c r="J35" s="401">
        <f t="shared" si="23"/>
        <v>0</v>
      </c>
      <c r="K35" s="401">
        <f t="shared" si="23"/>
        <v>0</v>
      </c>
      <c r="L35" s="401">
        <f t="shared" si="23"/>
        <v>0</v>
      </c>
      <c r="M35" s="401">
        <f t="shared" si="23"/>
        <v>0</v>
      </c>
      <c r="N35" s="396">
        <f t="shared" si="16"/>
        <v>0</v>
      </c>
      <c r="O35" s="375"/>
    </row>
    <row r="36" spans="1:15" ht="14" x14ac:dyDescent="0.15">
      <c r="A36" s="400" t="str">
        <f t="shared" si="17"/>
        <v/>
      </c>
      <c r="B36" s="401">
        <f t="shared" ref="B36:M36" si="24">B24</f>
        <v>0</v>
      </c>
      <c r="C36" s="401">
        <f t="shared" si="24"/>
        <v>0</v>
      </c>
      <c r="D36" s="401">
        <f t="shared" si="24"/>
        <v>0</v>
      </c>
      <c r="E36" s="401">
        <f t="shared" si="24"/>
        <v>0</v>
      </c>
      <c r="F36" s="401">
        <f t="shared" si="24"/>
        <v>0</v>
      </c>
      <c r="G36" s="401">
        <f t="shared" si="24"/>
        <v>0</v>
      </c>
      <c r="H36" s="401">
        <f t="shared" si="24"/>
        <v>0</v>
      </c>
      <c r="I36" s="401">
        <f t="shared" si="24"/>
        <v>0</v>
      </c>
      <c r="J36" s="401">
        <f t="shared" si="24"/>
        <v>0</v>
      </c>
      <c r="K36" s="401">
        <f t="shared" si="24"/>
        <v>0</v>
      </c>
      <c r="L36" s="401">
        <f t="shared" si="24"/>
        <v>0</v>
      </c>
      <c r="M36" s="401">
        <f t="shared" si="24"/>
        <v>0</v>
      </c>
      <c r="N36" s="396">
        <f t="shared" si="16"/>
        <v>0</v>
      </c>
      <c r="O36" s="375"/>
    </row>
    <row r="37" spans="1:15" ht="14" x14ac:dyDescent="0.15">
      <c r="A37" s="400" t="str">
        <f t="shared" si="17"/>
        <v/>
      </c>
      <c r="B37" s="401">
        <f t="shared" ref="B37:M37" si="25">B25</f>
        <v>0</v>
      </c>
      <c r="C37" s="401">
        <f t="shared" si="25"/>
        <v>0</v>
      </c>
      <c r="D37" s="401">
        <f t="shared" si="25"/>
        <v>0</v>
      </c>
      <c r="E37" s="401">
        <f t="shared" si="25"/>
        <v>0</v>
      </c>
      <c r="F37" s="401">
        <f t="shared" si="25"/>
        <v>0</v>
      </c>
      <c r="G37" s="401">
        <f t="shared" si="25"/>
        <v>0</v>
      </c>
      <c r="H37" s="401">
        <f t="shared" si="25"/>
        <v>0</v>
      </c>
      <c r="I37" s="401">
        <f t="shared" si="25"/>
        <v>0</v>
      </c>
      <c r="J37" s="401">
        <f t="shared" si="25"/>
        <v>0</v>
      </c>
      <c r="K37" s="401">
        <f t="shared" si="25"/>
        <v>0</v>
      </c>
      <c r="L37" s="401">
        <f t="shared" si="25"/>
        <v>0</v>
      </c>
      <c r="M37" s="401">
        <f t="shared" si="25"/>
        <v>0</v>
      </c>
      <c r="N37" s="396">
        <f t="shared" si="16"/>
        <v>0</v>
      </c>
      <c r="O37" s="375"/>
    </row>
    <row r="38" spans="1:15" s="281" customFormat="1" ht="14" x14ac:dyDescent="0.15">
      <c r="A38" s="398" t="s">
        <v>395</v>
      </c>
      <c r="B38" s="403">
        <f t="shared" ref="B38:M38" si="26">SUM(B28:B37)</f>
        <v>0</v>
      </c>
      <c r="C38" s="403">
        <f t="shared" si="26"/>
        <v>0</v>
      </c>
      <c r="D38" s="403">
        <f t="shared" si="26"/>
        <v>0</v>
      </c>
      <c r="E38" s="403">
        <f t="shared" si="26"/>
        <v>0</v>
      </c>
      <c r="F38" s="403">
        <f t="shared" si="26"/>
        <v>0</v>
      </c>
      <c r="G38" s="403">
        <f t="shared" si="26"/>
        <v>0</v>
      </c>
      <c r="H38" s="403">
        <f t="shared" si="26"/>
        <v>0</v>
      </c>
      <c r="I38" s="403">
        <f t="shared" si="26"/>
        <v>0</v>
      </c>
      <c r="J38" s="403">
        <f t="shared" si="26"/>
        <v>0</v>
      </c>
      <c r="K38" s="403">
        <f t="shared" si="26"/>
        <v>0</v>
      </c>
      <c r="L38" s="403">
        <f t="shared" si="26"/>
        <v>0</v>
      </c>
      <c r="M38" s="403">
        <f t="shared" si="26"/>
        <v>0</v>
      </c>
      <c r="N38" s="403">
        <f t="shared" si="16"/>
        <v>0</v>
      </c>
      <c r="O38" s="375"/>
    </row>
    <row r="39" spans="1:15" x14ac:dyDescent="0.15">
      <c r="A39" s="375"/>
      <c r="B39" s="375"/>
      <c r="C39" s="375"/>
      <c r="D39" s="375"/>
      <c r="E39" s="375"/>
      <c r="F39" s="375"/>
      <c r="G39" s="375"/>
      <c r="H39" s="375"/>
      <c r="I39" s="375"/>
      <c r="J39" s="375"/>
      <c r="K39" s="375"/>
      <c r="L39" s="375"/>
      <c r="M39" s="375"/>
      <c r="N39" s="375"/>
      <c r="O39" s="375"/>
    </row>
    <row r="40" spans="1:15" ht="14" x14ac:dyDescent="0.15">
      <c r="A40" s="397" t="s">
        <v>396</v>
      </c>
      <c r="B40" s="128" t="str">
        <f t="shared" ref="B40:M40" si="27">N15</f>
        <v>jan-22</v>
      </c>
      <c r="C40" s="128" t="str">
        <f t="shared" si="27"/>
        <v>feb-22</v>
      </c>
      <c r="D40" s="128" t="str">
        <f t="shared" si="27"/>
        <v>mar-22</v>
      </c>
      <c r="E40" s="128" t="str">
        <f t="shared" si="27"/>
        <v>apr-22</v>
      </c>
      <c r="F40" s="128" t="str">
        <f t="shared" si="27"/>
        <v>maj-22</v>
      </c>
      <c r="G40" s="128" t="str">
        <f t="shared" si="27"/>
        <v>jun-22</v>
      </c>
      <c r="H40" s="128" t="str">
        <f t="shared" si="27"/>
        <v>jul-22</v>
      </c>
      <c r="I40" s="128" t="str">
        <f t="shared" si="27"/>
        <v>aug-22</v>
      </c>
      <c r="J40" s="128" t="str">
        <f t="shared" si="27"/>
        <v>sep-22</v>
      </c>
      <c r="K40" s="128" t="str">
        <f t="shared" si="27"/>
        <v>okt-22</v>
      </c>
      <c r="L40" s="128" t="str">
        <f t="shared" si="27"/>
        <v>nov-22</v>
      </c>
      <c r="M40" s="128" t="str">
        <f t="shared" si="27"/>
        <v>dec-22</v>
      </c>
      <c r="N40" s="128" t="s">
        <v>395</v>
      </c>
      <c r="O40" s="375"/>
    </row>
    <row r="41" spans="1:15" ht="14" x14ac:dyDescent="0.15">
      <c r="A41" s="399" t="str">
        <f>IF(A3="","",A3)</f>
        <v/>
      </c>
      <c r="B41" s="401">
        <f>N16</f>
        <v>0</v>
      </c>
      <c r="C41" s="401">
        <f t="shared" ref="C41:M41" si="28">O16</f>
        <v>0</v>
      </c>
      <c r="D41" s="401">
        <f t="shared" si="28"/>
        <v>0</v>
      </c>
      <c r="E41" s="401">
        <f t="shared" si="28"/>
        <v>0</v>
      </c>
      <c r="F41" s="401">
        <f t="shared" si="28"/>
        <v>0</v>
      </c>
      <c r="G41" s="401">
        <f t="shared" si="28"/>
        <v>0</v>
      </c>
      <c r="H41" s="401">
        <f t="shared" si="28"/>
        <v>0</v>
      </c>
      <c r="I41" s="401">
        <f t="shared" si="28"/>
        <v>0</v>
      </c>
      <c r="J41" s="401">
        <f t="shared" si="28"/>
        <v>0</v>
      </c>
      <c r="K41" s="401">
        <f t="shared" si="28"/>
        <v>0</v>
      </c>
      <c r="L41" s="401">
        <f t="shared" si="28"/>
        <v>0</v>
      </c>
      <c r="M41" s="401">
        <f t="shared" si="28"/>
        <v>0</v>
      </c>
      <c r="N41" s="396">
        <f>SUM(B41:M41)</f>
        <v>0</v>
      </c>
      <c r="O41" s="375"/>
    </row>
    <row r="42" spans="1:15" ht="14" x14ac:dyDescent="0.15">
      <c r="A42" s="399" t="str">
        <f t="shared" ref="A42:A50" si="29">IF(A4="","",A4)</f>
        <v/>
      </c>
      <c r="B42" s="401">
        <f t="shared" ref="B42:M42" si="30">N17</f>
        <v>0</v>
      </c>
      <c r="C42" s="401">
        <f t="shared" si="30"/>
        <v>0</v>
      </c>
      <c r="D42" s="401">
        <f t="shared" si="30"/>
        <v>0</v>
      </c>
      <c r="E42" s="401">
        <f t="shared" si="30"/>
        <v>0</v>
      </c>
      <c r="F42" s="401">
        <f t="shared" si="30"/>
        <v>0</v>
      </c>
      <c r="G42" s="401">
        <f t="shared" si="30"/>
        <v>0</v>
      </c>
      <c r="H42" s="401">
        <f t="shared" si="30"/>
        <v>0</v>
      </c>
      <c r="I42" s="401">
        <f t="shared" si="30"/>
        <v>0</v>
      </c>
      <c r="J42" s="401">
        <f t="shared" si="30"/>
        <v>0</v>
      </c>
      <c r="K42" s="401">
        <f t="shared" si="30"/>
        <v>0</v>
      </c>
      <c r="L42" s="401">
        <f t="shared" si="30"/>
        <v>0</v>
      </c>
      <c r="M42" s="401">
        <f t="shared" si="30"/>
        <v>0</v>
      </c>
      <c r="N42" s="396">
        <f t="shared" ref="N42:N51" si="31">SUM(B42:M42)</f>
        <v>0</v>
      </c>
      <c r="O42" s="375"/>
    </row>
    <row r="43" spans="1:15" ht="14" x14ac:dyDescent="0.15">
      <c r="A43" s="399" t="str">
        <f t="shared" si="29"/>
        <v/>
      </c>
      <c r="B43" s="401">
        <f t="shared" ref="B43:M43" si="32">N18</f>
        <v>0</v>
      </c>
      <c r="C43" s="401">
        <f t="shared" si="32"/>
        <v>0</v>
      </c>
      <c r="D43" s="401">
        <f t="shared" si="32"/>
        <v>0</v>
      </c>
      <c r="E43" s="401">
        <f t="shared" si="32"/>
        <v>0</v>
      </c>
      <c r="F43" s="401">
        <f t="shared" si="32"/>
        <v>0</v>
      </c>
      <c r="G43" s="401">
        <f t="shared" si="32"/>
        <v>0</v>
      </c>
      <c r="H43" s="401">
        <f t="shared" si="32"/>
        <v>0</v>
      </c>
      <c r="I43" s="401">
        <f t="shared" si="32"/>
        <v>0</v>
      </c>
      <c r="J43" s="401">
        <f t="shared" si="32"/>
        <v>0</v>
      </c>
      <c r="K43" s="401">
        <f t="shared" si="32"/>
        <v>0</v>
      </c>
      <c r="L43" s="401">
        <f t="shared" si="32"/>
        <v>0</v>
      </c>
      <c r="M43" s="401">
        <f t="shared" si="32"/>
        <v>0</v>
      </c>
      <c r="N43" s="396">
        <f t="shared" si="31"/>
        <v>0</v>
      </c>
      <c r="O43" s="375"/>
    </row>
    <row r="44" spans="1:15" ht="14" x14ac:dyDescent="0.15">
      <c r="A44" s="399" t="str">
        <f t="shared" si="29"/>
        <v/>
      </c>
      <c r="B44" s="401">
        <f t="shared" ref="B44:M44" si="33">N19</f>
        <v>0</v>
      </c>
      <c r="C44" s="401">
        <f t="shared" si="33"/>
        <v>0</v>
      </c>
      <c r="D44" s="401">
        <f t="shared" si="33"/>
        <v>0</v>
      </c>
      <c r="E44" s="401">
        <f t="shared" si="33"/>
        <v>0</v>
      </c>
      <c r="F44" s="401">
        <f t="shared" si="33"/>
        <v>0</v>
      </c>
      <c r="G44" s="401">
        <f t="shared" si="33"/>
        <v>0</v>
      </c>
      <c r="H44" s="401">
        <f t="shared" si="33"/>
        <v>0</v>
      </c>
      <c r="I44" s="401">
        <f t="shared" si="33"/>
        <v>0</v>
      </c>
      <c r="J44" s="401">
        <f t="shared" si="33"/>
        <v>0</v>
      </c>
      <c r="K44" s="401">
        <f t="shared" si="33"/>
        <v>0</v>
      </c>
      <c r="L44" s="401">
        <f t="shared" si="33"/>
        <v>0</v>
      </c>
      <c r="M44" s="401">
        <f t="shared" si="33"/>
        <v>0</v>
      </c>
      <c r="N44" s="396">
        <f t="shared" si="31"/>
        <v>0</v>
      </c>
      <c r="O44" s="375"/>
    </row>
    <row r="45" spans="1:15" ht="14" x14ac:dyDescent="0.15">
      <c r="A45" s="399" t="str">
        <f t="shared" si="29"/>
        <v/>
      </c>
      <c r="B45" s="401">
        <f t="shared" ref="B45:M45" si="34">N20</f>
        <v>0</v>
      </c>
      <c r="C45" s="401">
        <f t="shared" si="34"/>
        <v>0</v>
      </c>
      <c r="D45" s="401">
        <f t="shared" si="34"/>
        <v>0</v>
      </c>
      <c r="E45" s="401">
        <f t="shared" si="34"/>
        <v>0</v>
      </c>
      <c r="F45" s="401">
        <f t="shared" si="34"/>
        <v>0</v>
      </c>
      <c r="G45" s="401">
        <f t="shared" si="34"/>
        <v>0</v>
      </c>
      <c r="H45" s="401">
        <f t="shared" si="34"/>
        <v>0</v>
      </c>
      <c r="I45" s="401">
        <f t="shared" si="34"/>
        <v>0</v>
      </c>
      <c r="J45" s="401">
        <f t="shared" si="34"/>
        <v>0</v>
      </c>
      <c r="K45" s="401">
        <f t="shared" si="34"/>
        <v>0</v>
      </c>
      <c r="L45" s="401">
        <f t="shared" si="34"/>
        <v>0</v>
      </c>
      <c r="M45" s="401">
        <f t="shared" si="34"/>
        <v>0</v>
      </c>
      <c r="N45" s="396">
        <f t="shared" si="31"/>
        <v>0</v>
      </c>
      <c r="O45" s="375"/>
    </row>
    <row r="46" spans="1:15" ht="14" x14ac:dyDescent="0.15">
      <c r="A46" s="399" t="str">
        <f t="shared" si="29"/>
        <v/>
      </c>
      <c r="B46" s="401">
        <f t="shared" ref="B46:M46" si="35">N21</f>
        <v>0</v>
      </c>
      <c r="C46" s="401">
        <f t="shared" si="35"/>
        <v>0</v>
      </c>
      <c r="D46" s="401">
        <f t="shared" si="35"/>
        <v>0</v>
      </c>
      <c r="E46" s="401">
        <f t="shared" si="35"/>
        <v>0</v>
      </c>
      <c r="F46" s="401">
        <f t="shared" si="35"/>
        <v>0</v>
      </c>
      <c r="G46" s="401">
        <f t="shared" si="35"/>
        <v>0</v>
      </c>
      <c r="H46" s="401">
        <f t="shared" si="35"/>
        <v>0</v>
      </c>
      <c r="I46" s="401">
        <f t="shared" si="35"/>
        <v>0</v>
      </c>
      <c r="J46" s="401">
        <f t="shared" si="35"/>
        <v>0</v>
      </c>
      <c r="K46" s="401">
        <f t="shared" si="35"/>
        <v>0</v>
      </c>
      <c r="L46" s="401">
        <f t="shared" si="35"/>
        <v>0</v>
      </c>
      <c r="M46" s="401">
        <f t="shared" si="35"/>
        <v>0</v>
      </c>
      <c r="N46" s="396">
        <f t="shared" si="31"/>
        <v>0</v>
      </c>
      <c r="O46" s="375"/>
    </row>
    <row r="47" spans="1:15" ht="14" x14ac:dyDescent="0.15">
      <c r="A47" s="399" t="str">
        <f t="shared" si="29"/>
        <v/>
      </c>
      <c r="B47" s="401">
        <f t="shared" ref="B47:M47" si="36">N22</f>
        <v>0</v>
      </c>
      <c r="C47" s="401">
        <f t="shared" si="36"/>
        <v>0</v>
      </c>
      <c r="D47" s="401">
        <f t="shared" si="36"/>
        <v>0</v>
      </c>
      <c r="E47" s="401">
        <f t="shared" si="36"/>
        <v>0</v>
      </c>
      <c r="F47" s="401">
        <f t="shared" si="36"/>
        <v>0</v>
      </c>
      <c r="G47" s="401">
        <f t="shared" si="36"/>
        <v>0</v>
      </c>
      <c r="H47" s="401">
        <f t="shared" si="36"/>
        <v>0</v>
      </c>
      <c r="I47" s="401">
        <f t="shared" si="36"/>
        <v>0</v>
      </c>
      <c r="J47" s="401">
        <f t="shared" si="36"/>
        <v>0</v>
      </c>
      <c r="K47" s="401">
        <f t="shared" si="36"/>
        <v>0</v>
      </c>
      <c r="L47" s="401">
        <f t="shared" si="36"/>
        <v>0</v>
      </c>
      <c r="M47" s="401">
        <f t="shared" si="36"/>
        <v>0</v>
      </c>
      <c r="N47" s="396">
        <f t="shared" si="31"/>
        <v>0</v>
      </c>
      <c r="O47" s="375"/>
    </row>
    <row r="48" spans="1:15" ht="14" x14ac:dyDescent="0.15">
      <c r="A48" s="399" t="str">
        <f t="shared" si="29"/>
        <v/>
      </c>
      <c r="B48" s="401">
        <f t="shared" ref="B48:M48" si="37">N23</f>
        <v>0</v>
      </c>
      <c r="C48" s="401">
        <f t="shared" si="37"/>
        <v>0</v>
      </c>
      <c r="D48" s="401">
        <f t="shared" si="37"/>
        <v>0</v>
      </c>
      <c r="E48" s="401">
        <f t="shared" si="37"/>
        <v>0</v>
      </c>
      <c r="F48" s="401">
        <f t="shared" si="37"/>
        <v>0</v>
      </c>
      <c r="G48" s="401">
        <f t="shared" si="37"/>
        <v>0</v>
      </c>
      <c r="H48" s="401">
        <f t="shared" si="37"/>
        <v>0</v>
      </c>
      <c r="I48" s="401">
        <f t="shared" si="37"/>
        <v>0</v>
      </c>
      <c r="J48" s="401">
        <f t="shared" si="37"/>
        <v>0</v>
      </c>
      <c r="K48" s="401">
        <f t="shared" si="37"/>
        <v>0</v>
      </c>
      <c r="L48" s="401">
        <f t="shared" si="37"/>
        <v>0</v>
      </c>
      <c r="M48" s="401">
        <f t="shared" si="37"/>
        <v>0</v>
      </c>
      <c r="N48" s="396">
        <f t="shared" si="31"/>
        <v>0</v>
      </c>
      <c r="O48" s="375"/>
    </row>
    <row r="49" spans="1:15" ht="14" x14ac:dyDescent="0.15">
      <c r="A49" s="399" t="str">
        <f t="shared" si="29"/>
        <v/>
      </c>
      <c r="B49" s="401">
        <f t="shared" ref="B49:M49" si="38">N24</f>
        <v>0</v>
      </c>
      <c r="C49" s="401">
        <f t="shared" si="38"/>
        <v>0</v>
      </c>
      <c r="D49" s="401">
        <f t="shared" si="38"/>
        <v>0</v>
      </c>
      <c r="E49" s="401">
        <f t="shared" si="38"/>
        <v>0</v>
      </c>
      <c r="F49" s="401">
        <f t="shared" si="38"/>
        <v>0</v>
      </c>
      <c r="G49" s="401">
        <f t="shared" si="38"/>
        <v>0</v>
      </c>
      <c r="H49" s="401">
        <f t="shared" si="38"/>
        <v>0</v>
      </c>
      <c r="I49" s="401">
        <f t="shared" si="38"/>
        <v>0</v>
      </c>
      <c r="J49" s="401">
        <f t="shared" si="38"/>
        <v>0</v>
      </c>
      <c r="K49" s="401">
        <f t="shared" si="38"/>
        <v>0</v>
      </c>
      <c r="L49" s="401">
        <f t="shared" si="38"/>
        <v>0</v>
      </c>
      <c r="M49" s="401">
        <f t="shared" si="38"/>
        <v>0</v>
      </c>
      <c r="N49" s="396">
        <f t="shared" si="31"/>
        <v>0</v>
      </c>
      <c r="O49" s="375"/>
    </row>
    <row r="50" spans="1:15" ht="14" x14ac:dyDescent="0.15">
      <c r="A50" s="399" t="str">
        <f t="shared" si="29"/>
        <v/>
      </c>
      <c r="B50" s="401">
        <f t="shared" ref="B50:M50" si="39">N25</f>
        <v>0</v>
      </c>
      <c r="C50" s="401">
        <f t="shared" si="39"/>
        <v>0</v>
      </c>
      <c r="D50" s="401">
        <f t="shared" si="39"/>
        <v>0</v>
      </c>
      <c r="E50" s="401">
        <f t="shared" si="39"/>
        <v>0</v>
      </c>
      <c r="F50" s="401">
        <f t="shared" si="39"/>
        <v>0</v>
      </c>
      <c r="G50" s="401">
        <f t="shared" si="39"/>
        <v>0</v>
      </c>
      <c r="H50" s="401">
        <f t="shared" si="39"/>
        <v>0</v>
      </c>
      <c r="I50" s="401">
        <f t="shared" si="39"/>
        <v>0</v>
      </c>
      <c r="J50" s="401">
        <f t="shared" si="39"/>
        <v>0</v>
      </c>
      <c r="K50" s="401">
        <f t="shared" si="39"/>
        <v>0</v>
      </c>
      <c r="L50" s="401">
        <f t="shared" si="39"/>
        <v>0</v>
      </c>
      <c r="M50" s="401">
        <f t="shared" si="39"/>
        <v>0</v>
      </c>
      <c r="N50" s="396">
        <f t="shared" si="31"/>
        <v>0</v>
      </c>
      <c r="O50" s="375"/>
    </row>
    <row r="51" spans="1:15" s="281" customFormat="1" ht="14" x14ac:dyDescent="0.15">
      <c r="A51" s="398" t="s">
        <v>395</v>
      </c>
      <c r="B51" s="403">
        <f t="shared" ref="B51:M51" si="40">SUM(B41:B50)</f>
        <v>0</v>
      </c>
      <c r="C51" s="403">
        <f t="shared" si="40"/>
        <v>0</v>
      </c>
      <c r="D51" s="403">
        <f t="shared" si="40"/>
        <v>0</v>
      </c>
      <c r="E51" s="403">
        <f t="shared" si="40"/>
        <v>0</v>
      </c>
      <c r="F51" s="403">
        <f t="shared" si="40"/>
        <v>0</v>
      </c>
      <c r="G51" s="403">
        <f t="shared" si="40"/>
        <v>0</v>
      </c>
      <c r="H51" s="403">
        <f t="shared" si="40"/>
        <v>0</v>
      </c>
      <c r="I51" s="403">
        <f t="shared" si="40"/>
        <v>0</v>
      </c>
      <c r="J51" s="403">
        <f t="shared" si="40"/>
        <v>0</v>
      </c>
      <c r="K51" s="403">
        <f t="shared" si="40"/>
        <v>0</v>
      </c>
      <c r="L51" s="403">
        <f t="shared" si="40"/>
        <v>0</v>
      </c>
      <c r="M51" s="403">
        <f t="shared" si="40"/>
        <v>0</v>
      </c>
      <c r="N51" s="403">
        <f t="shared" si="31"/>
        <v>0</v>
      </c>
      <c r="O51" s="375"/>
    </row>
  </sheetData>
  <sheetProtection sheet="1" objects="1" scenarios="1" formatColumns="0" formatRows="0"/>
  <dataValidations count="2">
    <dataValidation type="list" allowBlank="1" showInputMessage="1" showErrorMessage="1" sqref="D3:D12" xr:uid="{0A557744-FD55-40F4-9CD6-90C0CB43E323}">
      <formula1>$B$15:$Y$15</formula1>
    </dataValidation>
    <dataValidation type="whole" allowBlank="1" showInputMessage="1" showErrorMessage="1" sqref="C3:C12" xr:uid="{D37E4064-AAD5-4A19-B8DE-97FA64D14FC0}">
      <formula1>0</formula1>
      <formula2>50</formula2>
    </dataValidation>
  </dataValidations>
  <pageMargins left="0.23622047244094491" right="0.23622047244094491" top="0.74803149606299213" bottom="0.74803149606299213" header="0.31496062992125984" footer="0.31496062992125984"/>
  <pageSetup paperSize="9" scale="83" fitToHeight="0"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
  <dimension ref="A1:AM183"/>
  <sheetViews>
    <sheetView showGridLines="0" zoomScaleNormal="100" workbookViewId="0">
      <pane ySplit="4" topLeftCell="A38" activePane="bottomLeft" state="frozen"/>
      <selection pane="bottomLeft" activeCell="C41" sqref="C41"/>
    </sheetView>
  </sheetViews>
  <sheetFormatPr baseColWidth="10" defaultColWidth="8.83203125" defaultRowHeight="13" outlineLevelRow="1" x14ac:dyDescent="0.15"/>
  <cols>
    <col min="1" max="1" width="36.1640625" style="4" customWidth="1"/>
    <col min="2" max="2" width="10.33203125" style="4" customWidth="1"/>
    <col min="3" max="25" width="9.1640625" style="4" customWidth="1"/>
    <col min="26" max="26" width="8.6640625" style="4"/>
    <col min="27" max="27" width="12.1640625" style="4" bestFit="1" customWidth="1"/>
    <col min="28" max="39" width="8.6640625" style="4"/>
  </cols>
  <sheetData>
    <row r="1" spans="1:39" x14ac:dyDescent="0.15">
      <c r="B1" s="16" t="s">
        <v>60</v>
      </c>
      <c r="C1" s="17"/>
      <c r="D1" s="17"/>
      <c r="E1" s="17"/>
      <c r="F1" s="17"/>
      <c r="G1" s="17"/>
      <c r="H1" s="17"/>
      <c r="I1" s="17"/>
      <c r="J1" s="17"/>
      <c r="K1" s="17"/>
      <c r="L1" s="17"/>
      <c r="M1" s="18"/>
      <c r="N1" s="16" t="s">
        <v>61</v>
      </c>
      <c r="O1" s="17"/>
      <c r="P1" s="17"/>
      <c r="Q1" s="17"/>
      <c r="R1" s="17"/>
      <c r="S1" s="17"/>
      <c r="T1" s="17"/>
      <c r="U1" s="17"/>
      <c r="V1" s="17"/>
      <c r="W1" s="17"/>
      <c r="X1" s="17"/>
      <c r="Y1" s="18"/>
    </row>
    <row r="2" spans="1:39" x14ac:dyDescent="0.15">
      <c r="A2" s="4" t="str">
        <f>'Res Bud År1'!A3</f>
        <v>Alla belopp kronor (kr)</v>
      </c>
      <c r="B2" s="19"/>
      <c r="C2" s="20"/>
      <c r="D2" s="20"/>
      <c r="E2" s="20"/>
      <c r="F2" s="20"/>
      <c r="G2" s="20"/>
      <c r="H2" s="20"/>
      <c r="I2" s="20"/>
      <c r="J2" s="20"/>
      <c r="K2" s="20"/>
      <c r="L2" s="20"/>
      <c r="M2" s="21"/>
      <c r="N2" s="19"/>
      <c r="O2" s="20"/>
      <c r="P2" s="20"/>
      <c r="Q2" s="20"/>
      <c r="R2" s="20"/>
      <c r="S2" s="20"/>
      <c r="T2" s="20"/>
      <c r="U2" s="20"/>
      <c r="V2" s="20"/>
      <c r="W2" s="20"/>
      <c r="X2" s="20"/>
      <c r="Y2" s="21"/>
    </row>
    <row r="3" spans="1:39" x14ac:dyDescent="0.15">
      <c r="A3" s="13"/>
      <c r="B3" s="108" t="str">
        <f>'Res Bud År1'!D4</f>
        <v>jan-21</v>
      </c>
      <c r="C3" s="109" t="str">
        <f>'Res Bud År1'!E4</f>
        <v>feb-21</v>
      </c>
      <c r="D3" s="109" t="str">
        <f>'Res Bud År1'!F4</f>
        <v>mar-21</v>
      </c>
      <c r="E3" s="109" t="str">
        <f>'Res Bud År1'!G4</f>
        <v>apr-21</v>
      </c>
      <c r="F3" s="109" t="str">
        <f>'Res Bud År1'!H4</f>
        <v>maj-21</v>
      </c>
      <c r="G3" s="109" t="str">
        <f>'Res Bud År1'!I4</f>
        <v>jun-21</v>
      </c>
      <c r="H3" s="109" t="str">
        <f>'Res Bud År1'!J4</f>
        <v>jul-21</v>
      </c>
      <c r="I3" s="109" t="str">
        <f>'Res Bud År1'!K4</f>
        <v>aug-21</v>
      </c>
      <c r="J3" s="109" t="str">
        <f>'Res Bud År1'!L4</f>
        <v>sep-21</v>
      </c>
      <c r="K3" s="109" t="str">
        <f>'Res Bud År1'!M4</f>
        <v>okt-21</v>
      </c>
      <c r="L3" s="109" t="str">
        <f>'Res Bud År1'!N4</f>
        <v>nov-21</v>
      </c>
      <c r="M3" s="110" t="str">
        <f>'Res Bud År1'!O4</f>
        <v>dec-21</v>
      </c>
      <c r="N3" s="108" t="str">
        <f>'Res Bud År2'!D4</f>
        <v>jan-22</v>
      </c>
      <c r="O3" s="109" t="str">
        <f>'Res Bud År2'!E4</f>
        <v>feb-22</v>
      </c>
      <c r="P3" s="109" t="str">
        <f>'Res Bud År2'!F4</f>
        <v>mar-22</v>
      </c>
      <c r="Q3" s="109" t="str">
        <f>'Res Bud År2'!G4</f>
        <v>apr-22</v>
      </c>
      <c r="R3" s="109" t="str">
        <f>'Res Bud År2'!H4</f>
        <v>maj-22</v>
      </c>
      <c r="S3" s="109" t="str">
        <f>'Res Bud År2'!I4</f>
        <v>jun-22</v>
      </c>
      <c r="T3" s="109" t="str">
        <f>'Res Bud År2'!J4</f>
        <v>jul-22</v>
      </c>
      <c r="U3" s="109" t="str">
        <f>'Res Bud År2'!K4</f>
        <v>aug-22</v>
      </c>
      <c r="V3" s="109" t="str">
        <f>'Res Bud År2'!L4</f>
        <v>sep-22</v>
      </c>
      <c r="W3" s="109" t="str">
        <f>'Res Bud År2'!M4</f>
        <v>okt-22</v>
      </c>
      <c r="X3" s="109" t="str">
        <f>'Res Bud År2'!N4</f>
        <v>nov-22</v>
      </c>
      <c r="Y3" s="110" t="str">
        <f>'Res Bud År2'!O4</f>
        <v>dec-22</v>
      </c>
    </row>
    <row r="4" spans="1:39" x14ac:dyDescent="0.15">
      <c r="A4" s="4" t="str">
        <f>'Res Bud År1'!A4</f>
        <v>Intäkter (exkl moms)</v>
      </c>
      <c r="B4" s="108" t="s">
        <v>72</v>
      </c>
      <c r="C4" s="109" t="s">
        <v>73</v>
      </c>
      <c r="D4" s="109" t="s">
        <v>74</v>
      </c>
      <c r="E4" s="109" t="s">
        <v>75</v>
      </c>
      <c r="F4" s="109" t="s">
        <v>76</v>
      </c>
      <c r="G4" s="109" t="s">
        <v>77</v>
      </c>
      <c r="H4" s="109" t="s">
        <v>78</v>
      </c>
      <c r="I4" s="109" t="s">
        <v>79</v>
      </c>
      <c r="J4" s="109" t="s">
        <v>80</v>
      </c>
      <c r="K4" s="109" t="s">
        <v>81</v>
      </c>
      <c r="L4" s="109" t="s">
        <v>82</v>
      </c>
      <c r="M4" s="110" t="s">
        <v>83</v>
      </c>
      <c r="N4" s="108" t="s">
        <v>72</v>
      </c>
      <c r="O4" s="109" t="s">
        <v>73</v>
      </c>
      <c r="P4" s="109" t="s">
        <v>74</v>
      </c>
      <c r="Q4" s="109" t="s">
        <v>75</v>
      </c>
      <c r="R4" s="109" t="s">
        <v>76</v>
      </c>
      <c r="S4" s="109" t="s">
        <v>77</v>
      </c>
      <c r="T4" s="109" t="s">
        <v>78</v>
      </c>
      <c r="U4" s="109" t="s">
        <v>79</v>
      </c>
      <c r="V4" s="109" t="s">
        <v>80</v>
      </c>
      <c r="W4" s="109" t="s">
        <v>81</v>
      </c>
      <c r="X4" s="109" t="s">
        <v>82</v>
      </c>
      <c r="Y4" s="110" t="s">
        <v>83</v>
      </c>
      <c r="Z4" s="2"/>
      <c r="AA4" s="2"/>
      <c r="AB4" s="2"/>
      <c r="AC4" s="2"/>
      <c r="AD4" s="2"/>
      <c r="AE4" s="2"/>
      <c r="AF4" s="2"/>
      <c r="AG4" s="2"/>
      <c r="AH4" s="2"/>
      <c r="AI4" s="2"/>
      <c r="AJ4" s="2"/>
      <c r="AK4" s="2"/>
      <c r="AL4" s="2"/>
      <c r="AM4" s="2"/>
    </row>
    <row r="5" spans="1:39" ht="14" x14ac:dyDescent="0.15">
      <c r="A5" s="6" t="str">
        <f>'Res Bud År1'!A5</f>
        <v>Intäkter</v>
      </c>
      <c r="B5" s="24">
        <f>IFERROR('Res Bud År1'!$B5*'Res Bud År1'!D5,0)</f>
        <v>0</v>
      </c>
      <c r="C5" s="7">
        <f>IFERROR('Res Bud År1'!$B5*'Res Bud År1'!E5,0)</f>
        <v>0</v>
      </c>
      <c r="D5" s="7">
        <f>IFERROR('Res Bud År1'!$B5*'Res Bud År1'!F5,0)</f>
        <v>0</v>
      </c>
      <c r="E5" s="7">
        <f>IFERROR('Res Bud År1'!$B5*'Res Bud År1'!G5,0)</f>
        <v>0</v>
      </c>
      <c r="F5" s="7">
        <f>IFERROR('Res Bud År1'!$B5*'Res Bud År1'!H5,0)</f>
        <v>0</v>
      </c>
      <c r="G5" s="7">
        <f>IFERROR('Res Bud År1'!$B5*'Res Bud År1'!I5,0)</f>
        <v>0</v>
      </c>
      <c r="H5" s="7">
        <f>IFERROR('Res Bud År1'!$B5*'Res Bud År1'!J5,0)</f>
        <v>0</v>
      </c>
      <c r="I5" s="7">
        <f>IFERROR('Res Bud År1'!$B5*'Res Bud År1'!K5,0)</f>
        <v>0</v>
      </c>
      <c r="J5" s="7">
        <f>IFERROR('Res Bud År1'!$B5*'Res Bud År1'!L5,0)</f>
        <v>0</v>
      </c>
      <c r="K5" s="7">
        <f>IFERROR('Res Bud År1'!$B5*'Res Bud År1'!M5,0)</f>
        <v>0</v>
      </c>
      <c r="L5" s="7">
        <f>IFERROR('Res Bud År1'!$B5*'Res Bud År1'!N5,0)</f>
        <v>0</v>
      </c>
      <c r="M5" s="25">
        <f>IFERROR('Res Bud År1'!$B5*'Res Bud År1'!O5,0)</f>
        <v>0</v>
      </c>
      <c r="N5" s="24">
        <f>IFERROR('Res Bud År2'!$B5*'Res Bud År2'!D5,0)</f>
        <v>0</v>
      </c>
      <c r="O5" s="7">
        <f>IFERROR('Res Bud År2'!$B5*'Res Bud År2'!E5,0)</f>
        <v>0</v>
      </c>
      <c r="P5" s="7">
        <f>IFERROR('Res Bud År2'!$B5*'Res Bud År2'!F5,0)</f>
        <v>0</v>
      </c>
      <c r="Q5" s="7">
        <f>IFERROR('Res Bud År2'!$B5*'Res Bud År2'!G5,0)</f>
        <v>0</v>
      </c>
      <c r="R5" s="7">
        <f>IFERROR('Res Bud År2'!$B5*'Res Bud År2'!H5,0)</f>
        <v>0</v>
      </c>
      <c r="S5" s="7">
        <f>IFERROR('Res Bud År2'!$B5*'Res Bud År2'!I5,0)</f>
        <v>0</v>
      </c>
      <c r="T5" s="7">
        <f>IFERROR('Res Bud År2'!$B5*'Res Bud År2'!J5,0)</f>
        <v>0</v>
      </c>
      <c r="U5" s="7">
        <f>IFERROR('Res Bud År2'!$B5*'Res Bud År2'!K5,0)</f>
        <v>0</v>
      </c>
      <c r="V5" s="7">
        <f>IFERROR('Res Bud År2'!$B5*'Res Bud År2'!L5,0)</f>
        <v>0</v>
      </c>
      <c r="W5" s="7">
        <f>IFERROR('Res Bud År2'!$B5*'Res Bud År2'!M5,0)</f>
        <v>0</v>
      </c>
      <c r="X5" s="7">
        <f>IFERROR('Res Bud År2'!$B5*'Res Bud År2'!N5,0)</f>
        <v>0</v>
      </c>
      <c r="Y5" s="25">
        <f>IFERROR('Res Bud År2'!$B5*'Res Bud År2'!O5,0)</f>
        <v>0</v>
      </c>
    </row>
    <row r="6" spans="1:39" ht="14" x14ac:dyDescent="0.15">
      <c r="A6" s="6" t="str">
        <f>'Res Bud År1'!A6</f>
        <v>Intäkter</v>
      </c>
      <c r="B6" s="24">
        <f>IFERROR('Res Bud År1'!$B6*'Res Bud År1'!D6,0)</f>
        <v>0</v>
      </c>
      <c r="C6" s="7">
        <f>IFERROR('Res Bud År1'!$B6*'Res Bud År1'!E6,0)</f>
        <v>0</v>
      </c>
      <c r="D6" s="7">
        <f>IFERROR('Res Bud År1'!$B6*'Res Bud År1'!F6,0)</f>
        <v>0</v>
      </c>
      <c r="E6" s="7">
        <f>IFERROR('Res Bud År1'!$B6*'Res Bud År1'!G6,0)</f>
        <v>0</v>
      </c>
      <c r="F6" s="7">
        <f>IFERROR('Res Bud År1'!$B6*'Res Bud År1'!H6,0)</f>
        <v>0</v>
      </c>
      <c r="G6" s="7">
        <f>IFERROR('Res Bud År1'!$B6*'Res Bud År1'!I6,0)</f>
        <v>0</v>
      </c>
      <c r="H6" s="7">
        <f>IFERROR('Res Bud År1'!$B6*'Res Bud År1'!J6,0)</f>
        <v>0</v>
      </c>
      <c r="I6" s="7">
        <f>IFERROR('Res Bud År1'!$B6*'Res Bud År1'!K6,0)</f>
        <v>0</v>
      </c>
      <c r="J6" s="7">
        <f>IFERROR('Res Bud År1'!$B6*'Res Bud År1'!L6,0)</f>
        <v>0</v>
      </c>
      <c r="K6" s="7">
        <f>IFERROR('Res Bud År1'!$B6*'Res Bud År1'!M6,0)</f>
        <v>0</v>
      </c>
      <c r="L6" s="7">
        <f>IFERROR('Res Bud År1'!$B6*'Res Bud År1'!N6,0)</f>
        <v>0</v>
      </c>
      <c r="M6" s="25">
        <f>IFERROR('Res Bud År1'!$B6*'Res Bud År1'!O6,0)</f>
        <v>0</v>
      </c>
      <c r="N6" s="24">
        <f>IFERROR('Res Bud År2'!$B6*'Res Bud År2'!D6,0)</f>
        <v>0</v>
      </c>
      <c r="O6" s="7">
        <f>IFERROR('Res Bud År2'!$B6*'Res Bud År2'!E6,0)</f>
        <v>0</v>
      </c>
      <c r="P6" s="7">
        <f>IFERROR('Res Bud År2'!$B6*'Res Bud År2'!F6,0)</f>
        <v>0</v>
      </c>
      <c r="Q6" s="7">
        <f>IFERROR('Res Bud År2'!$B6*'Res Bud År2'!G6,0)</f>
        <v>0</v>
      </c>
      <c r="R6" s="7">
        <f>IFERROR('Res Bud År2'!$B6*'Res Bud År2'!H6,0)</f>
        <v>0</v>
      </c>
      <c r="S6" s="7">
        <f>IFERROR('Res Bud År2'!$B6*'Res Bud År2'!I6,0)</f>
        <v>0</v>
      </c>
      <c r="T6" s="7">
        <f>IFERROR('Res Bud År2'!$B6*'Res Bud År2'!J6,0)</f>
        <v>0</v>
      </c>
      <c r="U6" s="7">
        <f>IFERROR('Res Bud År2'!$B6*'Res Bud År2'!K6,0)</f>
        <v>0</v>
      </c>
      <c r="V6" s="7">
        <f>IFERROR('Res Bud År2'!$B6*'Res Bud År2'!L6,0)</f>
        <v>0</v>
      </c>
      <c r="W6" s="7">
        <f>IFERROR('Res Bud År2'!$B6*'Res Bud År2'!M6,0)</f>
        <v>0</v>
      </c>
      <c r="X6" s="7">
        <f>IFERROR('Res Bud År2'!$B6*'Res Bud År2'!N6,0)</f>
        <v>0</v>
      </c>
      <c r="Y6" s="25">
        <f>IFERROR('Res Bud År2'!$B6*'Res Bud År2'!O6,0)</f>
        <v>0</v>
      </c>
    </row>
    <row r="7" spans="1:39" ht="14" x14ac:dyDescent="0.15">
      <c r="A7" s="6" t="str">
        <f>'Res Bud År1'!A7</f>
        <v>Intäkter</v>
      </c>
      <c r="B7" s="24">
        <f>IFERROR('Res Bud År1'!$B7*'Res Bud År1'!D7,0)</f>
        <v>0</v>
      </c>
      <c r="C7" s="7">
        <f>IFERROR('Res Bud År1'!$B7*'Res Bud År1'!E7,0)</f>
        <v>0</v>
      </c>
      <c r="D7" s="7">
        <f>IFERROR('Res Bud År1'!$B7*'Res Bud År1'!F7,0)</f>
        <v>0</v>
      </c>
      <c r="E7" s="7">
        <f>IFERROR('Res Bud År1'!$B7*'Res Bud År1'!G7,0)</f>
        <v>0</v>
      </c>
      <c r="F7" s="7">
        <f>IFERROR('Res Bud År1'!$B7*'Res Bud År1'!H7,0)</f>
        <v>0</v>
      </c>
      <c r="G7" s="7">
        <f>IFERROR('Res Bud År1'!$B7*'Res Bud År1'!I7,0)</f>
        <v>0</v>
      </c>
      <c r="H7" s="7">
        <f>IFERROR('Res Bud År1'!$B7*'Res Bud År1'!J7,0)</f>
        <v>0</v>
      </c>
      <c r="I7" s="7">
        <f>IFERROR('Res Bud År1'!$B7*'Res Bud År1'!K7,0)</f>
        <v>0</v>
      </c>
      <c r="J7" s="7">
        <f>IFERROR('Res Bud År1'!$B7*'Res Bud År1'!L7,0)</f>
        <v>0</v>
      </c>
      <c r="K7" s="7">
        <f>IFERROR('Res Bud År1'!$B7*'Res Bud År1'!M7,0)</f>
        <v>0</v>
      </c>
      <c r="L7" s="7">
        <f>IFERROR('Res Bud År1'!$B7*'Res Bud År1'!N7,0)</f>
        <v>0</v>
      </c>
      <c r="M7" s="25">
        <f>IFERROR('Res Bud År1'!$B7*'Res Bud År1'!O7,0)</f>
        <v>0</v>
      </c>
      <c r="N7" s="24">
        <f>IFERROR('Res Bud År2'!$B7*'Res Bud År2'!D7,0)</f>
        <v>0</v>
      </c>
      <c r="O7" s="7">
        <f>IFERROR('Res Bud År2'!$B7*'Res Bud År2'!E7,0)</f>
        <v>0</v>
      </c>
      <c r="P7" s="7">
        <f>IFERROR('Res Bud År2'!$B7*'Res Bud År2'!F7,0)</f>
        <v>0</v>
      </c>
      <c r="Q7" s="7">
        <f>IFERROR('Res Bud År2'!$B7*'Res Bud År2'!G7,0)</f>
        <v>0</v>
      </c>
      <c r="R7" s="7">
        <f>IFERROR('Res Bud År2'!$B7*'Res Bud År2'!H7,0)</f>
        <v>0</v>
      </c>
      <c r="S7" s="7">
        <f>IFERROR('Res Bud År2'!$B7*'Res Bud År2'!I7,0)</f>
        <v>0</v>
      </c>
      <c r="T7" s="7">
        <f>IFERROR('Res Bud År2'!$B7*'Res Bud År2'!J7,0)</f>
        <v>0</v>
      </c>
      <c r="U7" s="7">
        <f>IFERROR('Res Bud År2'!$B7*'Res Bud År2'!K7,0)</f>
        <v>0</v>
      </c>
      <c r="V7" s="7">
        <f>IFERROR('Res Bud År2'!$B7*'Res Bud År2'!L7,0)</f>
        <v>0</v>
      </c>
      <c r="W7" s="7">
        <f>IFERROR('Res Bud År2'!$B7*'Res Bud År2'!M7,0)</f>
        <v>0</v>
      </c>
      <c r="X7" s="7">
        <f>IFERROR('Res Bud År2'!$B7*'Res Bud År2'!N7,0)</f>
        <v>0</v>
      </c>
      <c r="Y7" s="25">
        <f>IFERROR('Res Bud År2'!$B7*'Res Bud År2'!O7,0)</f>
        <v>0</v>
      </c>
    </row>
    <row r="8" spans="1:39" x14ac:dyDescent="0.15">
      <c r="A8" s="6"/>
      <c r="B8" s="24"/>
      <c r="C8" s="7"/>
      <c r="D8" s="7"/>
      <c r="E8" s="7"/>
      <c r="F8" s="7"/>
      <c r="G8" s="7"/>
      <c r="H8" s="7"/>
      <c r="I8" s="7"/>
      <c r="J8" s="7"/>
      <c r="K8" s="7"/>
      <c r="L8" s="7"/>
      <c r="M8" s="25"/>
      <c r="N8" s="24"/>
      <c r="O8" s="7"/>
      <c r="P8" s="7"/>
      <c r="Q8" s="7"/>
      <c r="R8" s="7"/>
      <c r="S8" s="7"/>
      <c r="T8" s="7"/>
      <c r="U8" s="7"/>
      <c r="V8" s="7"/>
      <c r="W8" s="7"/>
      <c r="X8" s="7"/>
      <c r="Y8" s="25"/>
    </row>
    <row r="9" spans="1:39" ht="14" x14ac:dyDescent="0.15">
      <c r="A9" s="6" t="str">
        <f>'Res Bud År1'!A9</f>
        <v>Övriga intäkter</v>
      </c>
      <c r="B9" s="24">
        <f>IFERROR('Res Bud År1'!$B9*'Res Bud År1'!D9,0)</f>
        <v>0</v>
      </c>
      <c r="C9" s="7">
        <f>IFERROR('Res Bud År1'!$B9*'Res Bud År1'!E9,0)</f>
        <v>0</v>
      </c>
      <c r="D9" s="7">
        <f>IFERROR('Res Bud År1'!$B9*'Res Bud År1'!F9,0)</f>
        <v>0</v>
      </c>
      <c r="E9" s="7">
        <f>IFERROR('Res Bud År1'!$B9*'Res Bud År1'!G9,0)</f>
        <v>0</v>
      </c>
      <c r="F9" s="7">
        <f>IFERROR('Res Bud År1'!$B9*'Res Bud År1'!H9,0)</f>
        <v>0</v>
      </c>
      <c r="G9" s="7">
        <f>IFERROR('Res Bud År1'!$B9*'Res Bud År1'!I9,0)</f>
        <v>0</v>
      </c>
      <c r="H9" s="7">
        <f>IFERROR('Res Bud År1'!$B9*'Res Bud År1'!J9,0)</f>
        <v>0</v>
      </c>
      <c r="I9" s="7">
        <f>IFERROR('Res Bud År1'!$B9*'Res Bud År1'!K9,0)</f>
        <v>0</v>
      </c>
      <c r="J9" s="7">
        <f>IFERROR('Res Bud År1'!$B9*'Res Bud År1'!L9,0)</f>
        <v>0</v>
      </c>
      <c r="K9" s="7">
        <f>IFERROR('Res Bud År1'!$B9*'Res Bud År1'!M9,0)</f>
        <v>0</v>
      </c>
      <c r="L9" s="7">
        <f>IFERROR('Res Bud År1'!$B9*'Res Bud År1'!N9,0)</f>
        <v>0</v>
      </c>
      <c r="M9" s="25">
        <f>IFERROR('Res Bud År1'!$B9*'Res Bud År1'!O9,0)</f>
        <v>0</v>
      </c>
      <c r="N9" s="24">
        <f>IFERROR('Res Bud År2'!$B9*'Res Bud År2'!D9,0)</f>
        <v>0</v>
      </c>
      <c r="O9" s="7">
        <f>IFERROR('Res Bud År2'!$B9*'Res Bud År2'!E9,0)</f>
        <v>0</v>
      </c>
      <c r="P9" s="7">
        <f>IFERROR('Res Bud År2'!$B9*'Res Bud År2'!F9,0)</f>
        <v>0</v>
      </c>
      <c r="Q9" s="7">
        <f>IFERROR('Res Bud År2'!$B9*'Res Bud År2'!G9,0)</f>
        <v>0</v>
      </c>
      <c r="R9" s="7">
        <f>IFERROR('Res Bud År2'!$B9*'Res Bud År2'!H9,0)</f>
        <v>0</v>
      </c>
      <c r="S9" s="7">
        <f>IFERROR('Res Bud År2'!$B9*'Res Bud År2'!I9,0)</f>
        <v>0</v>
      </c>
      <c r="T9" s="7">
        <f>IFERROR('Res Bud År2'!$B9*'Res Bud År2'!J9,0)</f>
        <v>0</v>
      </c>
      <c r="U9" s="7">
        <f>IFERROR('Res Bud År2'!$B9*'Res Bud År2'!K9,0)</f>
        <v>0</v>
      </c>
      <c r="V9" s="7">
        <f>IFERROR('Res Bud År2'!$B9*'Res Bud År2'!L9,0)</f>
        <v>0</v>
      </c>
      <c r="W9" s="7">
        <f>IFERROR('Res Bud År2'!$B9*'Res Bud År2'!M9,0)</f>
        <v>0</v>
      </c>
      <c r="X9" s="7">
        <f>IFERROR('Res Bud År2'!$B9*'Res Bud År2'!N9,0)</f>
        <v>0</v>
      </c>
      <c r="Y9" s="25">
        <f>IFERROR('Res Bud År2'!$B9*'Res Bud År2'!O9,0)</f>
        <v>0</v>
      </c>
    </row>
    <row r="10" spans="1:39" ht="14" x14ac:dyDescent="0.15">
      <c r="A10" s="6" t="str">
        <f>'Res Bud År1'!A10</f>
        <v>Summa Intäkter</v>
      </c>
      <c r="B10" s="26">
        <f t="shared" ref="B10:Y10" si="0">SUM(B5:B9)</f>
        <v>0</v>
      </c>
      <c r="C10" s="8">
        <f t="shared" si="0"/>
        <v>0</v>
      </c>
      <c r="D10" s="8">
        <f t="shared" si="0"/>
        <v>0</v>
      </c>
      <c r="E10" s="8">
        <f t="shared" si="0"/>
        <v>0</v>
      </c>
      <c r="F10" s="8">
        <f t="shared" si="0"/>
        <v>0</v>
      </c>
      <c r="G10" s="8">
        <f t="shared" si="0"/>
        <v>0</v>
      </c>
      <c r="H10" s="8">
        <f t="shared" si="0"/>
        <v>0</v>
      </c>
      <c r="I10" s="8">
        <f t="shared" si="0"/>
        <v>0</v>
      </c>
      <c r="J10" s="8">
        <f t="shared" si="0"/>
        <v>0</v>
      </c>
      <c r="K10" s="8">
        <f t="shared" si="0"/>
        <v>0</v>
      </c>
      <c r="L10" s="8">
        <f t="shared" si="0"/>
        <v>0</v>
      </c>
      <c r="M10" s="27">
        <f t="shared" si="0"/>
        <v>0</v>
      </c>
      <c r="N10" s="26">
        <f t="shared" si="0"/>
        <v>0</v>
      </c>
      <c r="O10" s="8">
        <f t="shared" si="0"/>
        <v>0</v>
      </c>
      <c r="P10" s="8">
        <f t="shared" si="0"/>
        <v>0</v>
      </c>
      <c r="Q10" s="8">
        <f t="shared" si="0"/>
        <v>0</v>
      </c>
      <c r="R10" s="8">
        <f t="shared" si="0"/>
        <v>0</v>
      </c>
      <c r="S10" s="8">
        <f t="shared" si="0"/>
        <v>0</v>
      </c>
      <c r="T10" s="8">
        <f t="shared" si="0"/>
        <v>0</v>
      </c>
      <c r="U10" s="8">
        <f t="shared" si="0"/>
        <v>0</v>
      </c>
      <c r="V10" s="8">
        <f t="shared" si="0"/>
        <v>0</v>
      </c>
      <c r="W10" s="8">
        <f t="shared" si="0"/>
        <v>0</v>
      </c>
      <c r="X10" s="8">
        <f t="shared" si="0"/>
        <v>0</v>
      </c>
      <c r="Y10" s="27">
        <f t="shared" si="0"/>
        <v>0</v>
      </c>
      <c r="Z10" s="2"/>
      <c r="AA10" s="2"/>
      <c r="AB10" s="2"/>
      <c r="AC10" s="2"/>
      <c r="AD10" s="2"/>
      <c r="AE10" s="2"/>
      <c r="AF10" s="2"/>
      <c r="AG10" s="2"/>
      <c r="AH10" s="2"/>
      <c r="AI10" s="2"/>
      <c r="AJ10" s="2"/>
      <c r="AK10" s="2"/>
      <c r="AL10" s="2"/>
      <c r="AM10" s="2"/>
    </row>
    <row r="11" spans="1:39" x14ac:dyDescent="0.15">
      <c r="A11" s="6">
        <f>'Res Bud År1'!A11</f>
        <v>0</v>
      </c>
      <c r="B11" s="28"/>
      <c r="C11" s="5"/>
      <c r="D11" s="5"/>
      <c r="E11" s="5"/>
      <c r="F11" s="5"/>
      <c r="G11" s="5"/>
      <c r="H11" s="5"/>
      <c r="I11" s="5"/>
      <c r="J11" s="5"/>
      <c r="K11" s="5"/>
      <c r="L11" s="5"/>
      <c r="M11" s="29"/>
      <c r="N11" s="28"/>
      <c r="O11" s="5"/>
      <c r="P11" s="5"/>
      <c r="Q11" s="5"/>
      <c r="R11" s="5"/>
      <c r="S11" s="5"/>
      <c r="T11" s="5"/>
      <c r="U11" s="5"/>
      <c r="V11" s="5"/>
      <c r="W11" s="5"/>
      <c r="X11" s="5"/>
      <c r="Y11" s="29"/>
    </row>
    <row r="12" spans="1:39" ht="28" x14ac:dyDescent="0.15">
      <c r="A12" s="6" t="str">
        <f>'Res Bud År1'!A12</f>
        <v>Varukostnader
(exkl moms)</v>
      </c>
      <c r="B12" s="22" t="s">
        <v>32</v>
      </c>
      <c r="C12" s="1" t="s">
        <v>33</v>
      </c>
      <c r="D12" s="1" t="s">
        <v>34</v>
      </c>
      <c r="E12" s="1" t="s">
        <v>35</v>
      </c>
      <c r="F12" s="1" t="s">
        <v>36</v>
      </c>
      <c r="G12" s="1" t="s">
        <v>37</v>
      </c>
      <c r="H12" s="1" t="s">
        <v>38</v>
      </c>
      <c r="I12" s="1" t="s">
        <v>39</v>
      </c>
      <c r="J12" s="1" t="s">
        <v>40</v>
      </c>
      <c r="K12" s="1" t="s">
        <v>41</v>
      </c>
      <c r="L12" s="1" t="s">
        <v>42</v>
      </c>
      <c r="M12" s="23" t="s">
        <v>43</v>
      </c>
      <c r="N12" s="22" t="s">
        <v>32</v>
      </c>
      <c r="O12" s="1" t="s">
        <v>33</v>
      </c>
      <c r="P12" s="1" t="s">
        <v>34</v>
      </c>
      <c r="Q12" s="1" t="s">
        <v>35</v>
      </c>
      <c r="R12" s="1" t="s">
        <v>36</v>
      </c>
      <c r="S12" s="1" t="s">
        <v>37</v>
      </c>
      <c r="T12" s="1" t="s">
        <v>38</v>
      </c>
      <c r="U12" s="1" t="s">
        <v>39</v>
      </c>
      <c r="V12" s="1" t="s">
        <v>40</v>
      </c>
      <c r="W12" s="1" t="s">
        <v>41</v>
      </c>
      <c r="X12" s="1" t="s">
        <v>42</v>
      </c>
      <c r="Y12" s="23" t="s">
        <v>43</v>
      </c>
    </row>
    <row r="13" spans="1:39" ht="28" x14ac:dyDescent="0.15">
      <c r="A13" s="6" t="str">
        <f>'Res Bud År1'!A13</f>
        <v>Kostnader för inköp varor, material och tjänster</v>
      </c>
      <c r="B13" s="24">
        <f>IFERROR('Res Bud År1'!$B13*'Res Bud År1'!D13,0)</f>
        <v>0</v>
      </c>
      <c r="C13" s="7">
        <f>IFERROR('Res Bud År1'!$B13*'Res Bud År1'!E13,0)</f>
        <v>0</v>
      </c>
      <c r="D13" s="7">
        <f>IFERROR('Res Bud År1'!$B13*'Res Bud År1'!F13,0)</f>
        <v>0</v>
      </c>
      <c r="E13" s="7">
        <f>IFERROR('Res Bud År1'!$B13*'Res Bud År1'!G13,0)</f>
        <v>0</v>
      </c>
      <c r="F13" s="7">
        <f>IFERROR('Res Bud År1'!$B13*'Res Bud År1'!H13,0)</f>
        <v>0</v>
      </c>
      <c r="G13" s="7">
        <f>IFERROR('Res Bud År1'!$B13*'Res Bud År1'!I13,0)</f>
        <v>0</v>
      </c>
      <c r="H13" s="7">
        <f>IFERROR('Res Bud År1'!$B13*'Res Bud År1'!J13,0)</f>
        <v>0</v>
      </c>
      <c r="I13" s="7">
        <f>IFERROR('Res Bud År1'!$B13*'Res Bud År1'!K13,0)</f>
        <v>0</v>
      </c>
      <c r="J13" s="7">
        <f>IFERROR('Res Bud År1'!$B13*'Res Bud År1'!L13,0)</f>
        <v>0</v>
      </c>
      <c r="K13" s="7">
        <f>IFERROR('Res Bud År1'!$B13*'Res Bud År1'!M13,0)</f>
        <v>0</v>
      </c>
      <c r="L13" s="7">
        <f>IFERROR('Res Bud År1'!$B13*'Res Bud År1'!N13,0)</f>
        <v>0</v>
      </c>
      <c r="M13" s="25">
        <f>IFERROR('Res Bud År1'!$B13*'Res Bud År1'!O13,0)</f>
        <v>0</v>
      </c>
      <c r="N13" s="24">
        <f>IFERROR('Res Bud År2'!$B13*'Res Bud År2'!D13,0)</f>
        <v>0</v>
      </c>
      <c r="O13" s="7">
        <f>IFERROR('Res Bud År2'!$B13*'Res Bud År2'!E13,0)</f>
        <v>0</v>
      </c>
      <c r="P13" s="7">
        <f>IFERROR('Res Bud År2'!$B13*'Res Bud År2'!F13,0)</f>
        <v>0</v>
      </c>
      <c r="Q13" s="7">
        <f>IFERROR('Res Bud År2'!$B13*'Res Bud År2'!G13,0)</f>
        <v>0</v>
      </c>
      <c r="R13" s="7">
        <f>IFERROR('Res Bud År2'!$B13*'Res Bud År2'!H13,0)</f>
        <v>0</v>
      </c>
      <c r="S13" s="7">
        <f>IFERROR('Res Bud År2'!$B13*'Res Bud År2'!I13,0)</f>
        <v>0</v>
      </c>
      <c r="T13" s="7">
        <f>IFERROR('Res Bud År2'!$B13*'Res Bud År2'!J13,0)</f>
        <v>0</v>
      </c>
      <c r="U13" s="7">
        <f>IFERROR('Res Bud År2'!$B13*'Res Bud År2'!K13,0)</f>
        <v>0</v>
      </c>
      <c r="V13" s="7">
        <f>IFERROR('Res Bud År2'!$B13*'Res Bud År2'!L13,0)</f>
        <v>0</v>
      </c>
      <c r="W13" s="7">
        <f>IFERROR('Res Bud År2'!$B13*'Res Bud År2'!M13,0)</f>
        <v>0</v>
      </c>
      <c r="X13" s="7">
        <f>IFERROR('Res Bud År2'!$B13*'Res Bud År2'!N13,0)</f>
        <v>0</v>
      </c>
      <c r="Y13" s="25">
        <f>IFERROR('Res Bud År2'!$B13*'Res Bud År2'!O13,0)</f>
        <v>0</v>
      </c>
    </row>
    <row r="14" spans="1:39" ht="28" x14ac:dyDescent="0.15">
      <c r="A14" s="6" t="str">
        <f>'Res Bud År1'!A14</f>
        <v>Kostnader för inköp varor, material och tjänster</v>
      </c>
      <c r="B14" s="24">
        <f>IFERROR('Res Bud År1'!$B14*'Res Bud År1'!D14,0)</f>
        <v>0</v>
      </c>
      <c r="C14" s="7">
        <f>IFERROR('Res Bud År1'!$B14*'Res Bud År1'!E14,0)</f>
        <v>0</v>
      </c>
      <c r="D14" s="7">
        <f>IFERROR('Res Bud År1'!$B14*'Res Bud År1'!F14,0)</f>
        <v>0</v>
      </c>
      <c r="E14" s="7">
        <f>IFERROR('Res Bud År1'!$B14*'Res Bud År1'!G14,0)</f>
        <v>0</v>
      </c>
      <c r="F14" s="7">
        <f>IFERROR('Res Bud År1'!$B14*'Res Bud År1'!H14,0)</f>
        <v>0</v>
      </c>
      <c r="G14" s="7">
        <f>IFERROR('Res Bud År1'!$B14*'Res Bud År1'!I14,0)</f>
        <v>0</v>
      </c>
      <c r="H14" s="7">
        <f>IFERROR('Res Bud År1'!$B14*'Res Bud År1'!J14,0)</f>
        <v>0</v>
      </c>
      <c r="I14" s="7">
        <f>IFERROR('Res Bud År1'!$B14*'Res Bud År1'!K14,0)</f>
        <v>0</v>
      </c>
      <c r="J14" s="7">
        <f>IFERROR('Res Bud År1'!$B14*'Res Bud År1'!L14,0)</f>
        <v>0</v>
      </c>
      <c r="K14" s="7">
        <f>IFERROR('Res Bud År1'!$B14*'Res Bud År1'!M14,0)</f>
        <v>0</v>
      </c>
      <c r="L14" s="7">
        <f>IFERROR('Res Bud År1'!$B14*'Res Bud År1'!N14,0)</f>
        <v>0</v>
      </c>
      <c r="M14" s="25">
        <f>IFERROR('Res Bud År1'!$B14*'Res Bud År1'!O14,0)</f>
        <v>0</v>
      </c>
      <c r="N14" s="24">
        <f>IFERROR('Res Bud År2'!$B14*'Res Bud År2'!D14,0)</f>
        <v>0</v>
      </c>
      <c r="O14" s="7">
        <f>IFERROR('Res Bud År2'!$B14*'Res Bud År2'!E14,0)</f>
        <v>0</v>
      </c>
      <c r="P14" s="7">
        <f>IFERROR('Res Bud År2'!$B14*'Res Bud År2'!F14,0)</f>
        <v>0</v>
      </c>
      <c r="Q14" s="7">
        <f>IFERROR('Res Bud År2'!$B14*'Res Bud År2'!G14,0)</f>
        <v>0</v>
      </c>
      <c r="R14" s="7">
        <f>IFERROR('Res Bud År2'!$B14*'Res Bud År2'!H14,0)</f>
        <v>0</v>
      </c>
      <c r="S14" s="7">
        <f>IFERROR('Res Bud År2'!$B14*'Res Bud År2'!I14,0)</f>
        <v>0</v>
      </c>
      <c r="T14" s="7">
        <f>IFERROR('Res Bud År2'!$B14*'Res Bud År2'!J14,0)</f>
        <v>0</v>
      </c>
      <c r="U14" s="7">
        <f>IFERROR('Res Bud År2'!$B14*'Res Bud År2'!K14,0)</f>
        <v>0</v>
      </c>
      <c r="V14" s="7">
        <f>IFERROR('Res Bud År2'!$B14*'Res Bud År2'!L14,0)</f>
        <v>0</v>
      </c>
      <c r="W14" s="7">
        <f>IFERROR('Res Bud År2'!$B14*'Res Bud År2'!M14,0)</f>
        <v>0</v>
      </c>
      <c r="X14" s="7">
        <f>IFERROR('Res Bud År2'!$B14*'Res Bud År2'!N14,0)</f>
        <v>0</v>
      </c>
      <c r="Y14" s="25">
        <f>IFERROR('Res Bud År2'!$B14*'Res Bud År2'!O14,0)</f>
        <v>0</v>
      </c>
    </row>
    <row r="15" spans="1:39" ht="28" x14ac:dyDescent="0.15">
      <c r="A15" s="6" t="str">
        <f>'Res Bud År1'!A15</f>
        <v>Kostnader för inköp varor, material och tjänster</v>
      </c>
      <c r="B15" s="24">
        <f>IFERROR('Res Bud År1'!$B15*'Res Bud År1'!D15,0)</f>
        <v>0</v>
      </c>
      <c r="C15" s="7">
        <f>IFERROR('Res Bud År1'!$B15*'Res Bud År1'!E15,0)</f>
        <v>0</v>
      </c>
      <c r="D15" s="7">
        <f>IFERROR('Res Bud År1'!$B15*'Res Bud År1'!F15,0)</f>
        <v>0</v>
      </c>
      <c r="E15" s="7">
        <f>IFERROR('Res Bud År1'!$B15*'Res Bud År1'!G15,0)</f>
        <v>0</v>
      </c>
      <c r="F15" s="7">
        <f>IFERROR('Res Bud År1'!$B15*'Res Bud År1'!H15,0)</f>
        <v>0</v>
      </c>
      <c r="G15" s="7">
        <f>IFERROR('Res Bud År1'!$B15*'Res Bud År1'!I15,0)</f>
        <v>0</v>
      </c>
      <c r="H15" s="7">
        <f>IFERROR('Res Bud År1'!$B15*'Res Bud År1'!J15,0)</f>
        <v>0</v>
      </c>
      <c r="I15" s="7">
        <f>IFERROR('Res Bud År1'!$B15*'Res Bud År1'!K15,0)</f>
        <v>0</v>
      </c>
      <c r="J15" s="7">
        <f>IFERROR('Res Bud År1'!$B15*'Res Bud År1'!L15,0)</f>
        <v>0</v>
      </c>
      <c r="K15" s="7">
        <f>IFERROR('Res Bud År1'!$B15*'Res Bud År1'!M15,0)</f>
        <v>0</v>
      </c>
      <c r="L15" s="7">
        <f>IFERROR('Res Bud År1'!$B15*'Res Bud År1'!N15,0)</f>
        <v>0</v>
      </c>
      <c r="M15" s="25">
        <f>IFERROR('Res Bud År1'!$B15*'Res Bud År1'!O15,0)</f>
        <v>0</v>
      </c>
      <c r="N15" s="24">
        <f>IFERROR('Res Bud År2'!$B15*'Res Bud År2'!D15,0)</f>
        <v>0</v>
      </c>
      <c r="O15" s="7">
        <f>IFERROR('Res Bud År2'!$B15*'Res Bud År2'!E15,0)</f>
        <v>0</v>
      </c>
      <c r="P15" s="7">
        <f>IFERROR('Res Bud År2'!$B15*'Res Bud År2'!F15,0)</f>
        <v>0</v>
      </c>
      <c r="Q15" s="7">
        <f>IFERROR('Res Bud År2'!$B15*'Res Bud År2'!G15,0)</f>
        <v>0</v>
      </c>
      <c r="R15" s="7">
        <f>IFERROR('Res Bud År2'!$B15*'Res Bud År2'!H15,0)</f>
        <v>0</v>
      </c>
      <c r="S15" s="7">
        <f>IFERROR('Res Bud År2'!$B15*'Res Bud År2'!I15,0)</f>
        <v>0</v>
      </c>
      <c r="T15" s="7">
        <f>IFERROR('Res Bud År2'!$B15*'Res Bud År2'!J15,0)</f>
        <v>0</v>
      </c>
      <c r="U15" s="7">
        <f>IFERROR('Res Bud År2'!$B15*'Res Bud År2'!K15,0)</f>
        <v>0</v>
      </c>
      <c r="V15" s="7">
        <f>IFERROR('Res Bud År2'!$B15*'Res Bud År2'!L15,0)</f>
        <v>0</v>
      </c>
      <c r="W15" s="7">
        <f>IFERROR('Res Bud År2'!$B15*'Res Bud År2'!M15,0)</f>
        <v>0</v>
      </c>
      <c r="X15" s="7">
        <f>IFERROR('Res Bud År2'!$B15*'Res Bud År2'!N15,0)</f>
        <v>0</v>
      </c>
      <c r="Y15" s="25">
        <f>IFERROR('Res Bud År2'!$B15*'Res Bud År2'!O15,0)</f>
        <v>0</v>
      </c>
    </row>
    <row r="16" spans="1:39" ht="28" x14ac:dyDescent="0.15">
      <c r="A16" s="6" t="str">
        <f>'Res Bud År1'!A16</f>
        <v>Kostnader för inköp varor, material och tjänster</v>
      </c>
      <c r="B16" s="24">
        <f>IFERROR('Res Bud År1'!$B16*'Res Bud År1'!D16,0)</f>
        <v>0</v>
      </c>
      <c r="C16" s="7">
        <f>IFERROR('Res Bud År1'!$B16*'Res Bud År1'!E16,0)</f>
        <v>0</v>
      </c>
      <c r="D16" s="7">
        <f>IFERROR('Res Bud År1'!$B16*'Res Bud År1'!F16,0)</f>
        <v>0</v>
      </c>
      <c r="E16" s="7">
        <f>IFERROR('Res Bud År1'!$B16*'Res Bud År1'!G16,0)</f>
        <v>0</v>
      </c>
      <c r="F16" s="7">
        <f>IFERROR('Res Bud År1'!$B16*'Res Bud År1'!H16,0)</f>
        <v>0</v>
      </c>
      <c r="G16" s="7">
        <f>IFERROR('Res Bud År1'!$B16*'Res Bud År1'!I16,0)</f>
        <v>0</v>
      </c>
      <c r="H16" s="7">
        <f>IFERROR('Res Bud År1'!$B16*'Res Bud År1'!J16,0)</f>
        <v>0</v>
      </c>
      <c r="I16" s="7">
        <f>IFERROR('Res Bud År1'!$B16*'Res Bud År1'!K16,0)</f>
        <v>0</v>
      </c>
      <c r="J16" s="7">
        <f>IFERROR('Res Bud År1'!$B16*'Res Bud År1'!L16,0)</f>
        <v>0</v>
      </c>
      <c r="K16" s="7">
        <f>IFERROR('Res Bud År1'!$B16*'Res Bud År1'!M16,0)</f>
        <v>0</v>
      </c>
      <c r="L16" s="7">
        <f>IFERROR('Res Bud År1'!$B16*'Res Bud År1'!N16,0)</f>
        <v>0</v>
      </c>
      <c r="M16" s="25">
        <f>IFERROR('Res Bud År1'!$B16*'Res Bud År1'!O16,0)</f>
        <v>0</v>
      </c>
      <c r="N16" s="24">
        <f>IFERROR('Res Bud År2'!$B16*'Res Bud År2'!D16,0)</f>
        <v>0</v>
      </c>
      <c r="O16" s="7">
        <f>IFERROR('Res Bud År2'!$B16*'Res Bud År2'!E16,0)</f>
        <v>0</v>
      </c>
      <c r="P16" s="7">
        <f>IFERROR('Res Bud År2'!$B16*'Res Bud År2'!F16,0)</f>
        <v>0</v>
      </c>
      <c r="Q16" s="7">
        <f>IFERROR('Res Bud År2'!$B16*'Res Bud År2'!G16,0)</f>
        <v>0</v>
      </c>
      <c r="R16" s="7">
        <f>IFERROR('Res Bud År2'!$B16*'Res Bud År2'!H16,0)</f>
        <v>0</v>
      </c>
      <c r="S16" s="7">
        <f>IFERROR('Res Bud År2'!$B16*'Res Bud År2'!I16,0)</f>
        <v>0</v>
      </c>
      <c r="T16" s="7">
        <f>IFERROR('Res Bud År2'!$B16*'Res Bud År2'!J16,0)</f>
        <v>0</v>
      </c>
      <c r="U16" s="7">
        <f>IFERROR('Res Bud År2'!$B16*'Res Bud År2'!K16,0)</f>
        <v>0</v>
      </c>
      <c r="V16" s="7">
        <f>IFERROR('Res Bud År2'!$B16*'Res Bud År2'!L16,0)</f>
        <v>0</v>
      </c>
      <c r="W16" s="7">
        <f>IFERROR('Res Bud År2'!$B16*'Res Bud År2'!M16,0)</f>
        <v>0</v>
      </c>
      <c r="X16" s="7">
        <f>IFERROR('Res Bud År2'!$B16*'Res Bud År2'!N16,0)</f>
        <v>0</v>
      </c>
      <c r="Y16" s="25">
        <f>IFERROR('Res Bud År2'!$B16*'Res Bud År2'!O16,0)</f>
        <v>0</v>
      </c>
    </row>
    <row r="17" spans="1:39" ht="14" x14ac:dyDescent="0.15">
      <c r="A17" s="6" t="str">
        <f>'Res Bud År1'!A17</f>
        <v>Summa varuinköp</v>
      </c>
      <c r="B17" s="26">
        <f t="shared" ref="B17:Y17" si="1">SUM(B12:B16)</f>
        <v>0</v>
      </c>
      <c r="C17" s="8">
        <f t="shared" si="1"/>
        <v>0</v>
      </c>
      <c r="D17" s="8">
        <f t="shared" si="1"/>
        <v>0</v>
      </c>
      <c r="E17" s="8">
        <f t="shared" si="1"/>
        <v>0</v>
      </c>
      <c r="F17" s="8">
        <f t="shared" si="1"/>
        <v>0</v>
      </c>
      <c r="G17" s="8">
        <f t="shared" si="1"/>
        <v>0</v>
      </c>
      <c r="H17" s="8">
        <f t="shared" si="1"/>
        <v>0</v>
      </c>
      <c r="I17" s="8">
        <f t="shared" si="1"/>
        <v>0</v>
      </c>
      <c r="J17" s="8">
        <f t="shared" si="1"/>
        <v>0</v>
      </c>
      <c r="K17" s="8">
        <f t="shared" si="1"/>
        <v>0</v>
      </c>
      <c r="L17" s="8">
        <f t="shared" si="1"/>
        <v>0</v>
      </c>
      <c r="M17" s="27">
        <f t="shared" si="1"/>
        <v>0</v>
      </c>
      <c r="N17" s="26">
        <f t="shared" si="1"/>
        <v>0</v>
      </c>
      <c r="O17" s="8">
        <f t="shared" si="1"/>
        <v>0</v>
      </c>
      <c r="P17" s="8">
        <f t="shared" si="1"/>
        <v>0</v>
      </c>
      <c r="Q17" s="8">
        <f t="shared" si="1"/>
        <v>0</v>
      </c>
      <c r="R17" s="8">
        <f t="shared" si="1"/>
        <v>0</v>
      </c>
      <c r="S17" s="8">
        <f t="shared" si="1"/>
        <v>0</v>
      </c>
      <c r="T17" s="8">
        <f t="shared" si="1"/>
        <v>0</v>
      </c>
      <c r="U17" s="8">
        <f t="shared" si="1"/>
        <v>0</v>
      </c>
      <c r="V17" s="8">
        <f t="shared" si="1"/>
        <v>0</v>
      </c>
      <c r="W17" s="8">
        <f t="shared" si="1"/>
        <v>0</v>
      </c>
      <c r="X17" s="8">
        <f t="shared" si="1"/>
        <v>0</v>
      </c>
      <c r="Y17" s="27">
        <f t="shared" si="1"/>
        <v>0</v>
      </c>
      <c r="Z17" s="2"/>
      <c r="AA17" s="2"/>
      <c r="AB17" s="2"/>
      <c r="AC17" s="2"/>
      <c r="AD17" s="2"/>
      <c r="AE17" s="2"/>
      <c r="AF17" s="2"/>
      <c r="AG17" s="2"/>
      <c r="AH17" s="2"/>
      <c r="AI17" s="2"/>
      <c r="AJ17" s="2"/>
      <c r="AK17" s="2"/>
      <c r="AL17" s="2"/>
      <c r="AM17" s="2"/>
    </row>
    <row r="18" spans="1:39" x14ac:dyDescent="0.15">
      <c r="A18" s="6"/>
      <c r="B18" s="19"/>
      <c r="C18" s="20"/>
      <c r="D18" s="20"/>
      <c r="E18" s="20"/>
      <c r="F18" s="20"/>
      <c r="G18" s="20"/>
      <c r="H18" s="20"/>
      <c r="I18" s="20"/>
      <c r="J18" s="20"/>
      <c r="K18" s="20"/>
      <c r="L18" s="20"/>
      <c r="M18" s="21"/>
      <c r="N18" s="19"/>
      <c r="O18" s="20"/>
      <c r="P18" s="20"/>
      <c r="Q18" s="20"/>
      <c r="R18" s="20"/>
      <c r="S18" s="20"/>
      <c r="T18" s="20"/>
      <c r="U18" s="20"/>
      <c r="V18" s="20"/>
      <c r="W18" s="20"/>
      <c r="X18" s="20"/>
      <c r="Y18" s="21"/>
    </row>
    <row r="19" spans="1:39" ht="14" x14ac:dyDescent="0.15">
      <c r="A19" s="6" t="str">
        <f>'Res Bud År1'!A27</f>
        <v>Bruttoresultat</v>
      </c>
      <c r="B19" s="30"/>
      <c r="C19" s="31"/>
      <c r="D19" s="31"/>
      <c r="E19" s="31"/>
      <c r="F19" s="31"/>
      <c r="G19" s="31"/>
      <c r="H19" s="31"/>
      <c r="I19" s="31"/>
      <c r="J19" s="31"/>
      <c r="K19" s="31"/>
      <c r="L19" s="31"/>
      <c r="M19" s="32"/>
      <c r="N19" s="30"/>
      <c r="O19" s="31"/>
      <c r="P19" s="31"/>
      <c r="Q19" s="31"/>
      <c r="R19" s="31"/>
      <c r="S19" s="31"/>
      <c r="T19" s="31"/>
      <c r="U19" s="31"/>
      <c r="V19" s="31"/>
      <c r="W19" s="31"/>
      <c r="X19" s="31"/>
      <c r="Y19" s="32"/>
      <c r="Z19" s="2"/>
      <c r="AA19" s="2"/>
      <c r="AB19" s="2"/>
      <c r="AC19" s="2"/>
      <c r="AD19" s="2"/>
      <c r="AE19" s="2"/>
      <c r="AF19" s="2"/>
      <c r="AG19" s="2"/>
      <c r="AH19" s="2"/>
      <c r="AI19" s="2"/>
      <c r="AJ19" s="2"/>
      <c r="AK19" s="2"/>
      <c r="AL19" s="2"/>
      <c r="AM19" s="2"/>
    </row>
    <row r="20" spans="1:39" x14ac:dyDescent="0.15">
      <c r="A20" s="6"/>
      <c r="B20" s="30"/>
      <c r="C20" s="31"/>
      <c r="D20" s="31"/>
      <c r="E20" s="31"/>
      <c r="F20" s="31"/>
      <c r="G20" s="31"/>
      <c r="H20" s="31"/>
      <c r="I20" s="31"/>
      <c r="J20" s="31"/>
      <c r="K20" s="31"/>
      <c r="L20" s="31"/>
      <c r="M20" s="32"/>
      <c r="N20" s="30"/>
      <c r="O20" s="31"/>
      <c r="P20" s="31"/>
      <c r="Q20" s="31"/>
      <c r="R20" s="31"/>
      <c r="S20" s="31"/>
      <c r="T20" s="31"/>
      <c r="U20" s="31"/>
      <c r="V20" s="31"/>
      <c r="W20" s="31"/>
      <c r="X20" s="31"/>
      <c r="Y20" s="32"/>
      <c r="Z20" s="2"/>
      <c r="AA20" s="2"/>
      <c r="AB20" s="2"/>
      <c r="AC20" s="2"/>
      <c r="AD20" s="2"/>
      <c r="AE20" s="2"/>
      <c r="AF20" s="2"/>
      <c r="AG20" s="2"/>
      <c r="AH20" s="2"/>
      <c r="AI20" s="2"/>
      <c r="AJ20" s="2"/>
      <c r="AK20" s="2"/>
      <c r="AL20" s="2"/>
      <c r="AM20" s="2"/>
    </row>
    <row r="21" spans="1:39" hidden="1" outlineLevel="1" x14ac:dyDescent="0.15">
      <c r="A21" s="6"/>
      <c r="B21" s="30"/>
      <c r="C21" s="31"/>
      <c r="D21" s="31"/>
      <c r="E21" s="31"/>
      <c r="F21" s="31"/>
      <c r="G21" s="31"/>
      <c r="H21" s="31"/>
      <c r="I21" s="31"/>
      <c r="J21" s="31"/>
      <c r="K21" s="31"/>
      <c r="L21" s="31"/>
      <c r="M21" s="32"/>
      <c r="N21" s="30"/>
      <c r="O21" s="31"/>
      <c r="P21" s="31"/>
      <c r="Q21" s="31"/>
      <c r="R21" s="31"/>
      <c r="S21" s="31"/>
      <c r="T21" s="31"/>
      <c r="U21" s="31"/>
      <c r="V21" s="31"/>
      <c r="W21" s="31"/>
      <c r="X21" s="31"/>
      <c r="Y21" s="32"/>
      <c r="Z21" s="2"/>
      <c r="AA21" s="2"/>
      <c r="AB21" s="2"/>
      <c r="AC21" s="2"/>
      <c r="AD21" s="2"/>
      <c r="AE21" s="2"/>
      <c r="AF21" s="2"/>
      <c r="AG21" s="2"/>
      <c r="AH21" s="2"/>
      <c r="AI21" s="2"/>
      <c r="AJ21" s="2"/>
      <c r="AK21" s="2"/>
      <c r="AL21" s="2"/>
      <c r="AM21" s="2"/>
    </row>
    <row r="22" spans="1:39" hidden="1" outlineLevel="1" x14ac:dyDescent="0.15">
      <c r="A22" s="6"/>
      <c r="B22" s="30"/>
      <c r="C22" s="31"/>
      <c r="D22" s="31"/>
      <c r="E22" s="31"/>
      <c r="F22" s="31"/>
      <c r="G22" s="31"/>
      <c r="H22" s="31"/>
      <c r="I22" s="31"/>
      <c r="J22" s="31"/>
      <c r="K22" s="31"/>
      <c r="L22" s="31"/>
      <c r="M22" s="32"/>
      <c r="N22" s="30"/>
      <c r="O22" s="31"/>
      <c r="P22" s="31"/>
      <c r="Q22" s="31"/>
      <c r="R22" s="31"/>
      <c r="S22" s="31"/>
      <c r="T22" s="31"/>
      <c r="U22" s="31"/>
      <c r="V22" s="31"/>
      <c r="W22" s="31"/>
      <c r="X22" s="31"/>
      <c r="Y22" s="32"/>
      <c r="Z22" s="2"/>
      <c r="AA22" s="2"/>
      <c r="AB22" s="2"/>
      <c r="AC22" s="2"/>
      <c r="AD22" s="2"/>
      <c r="AE22" s="2"/>
      <c r="AF22" s="2"/>
      <c r="AG22" s="2"/>
      <c r="AH22" s="2"/>
      <c r="AI22" s="2"/>
      <c r="AJ22" s="2"/>
      <c r="AK22" s="2"/>
      <c r="AL22" s="2"/>
      <c r="AM22" s="2"/>
    </row>
    <row r="23" spans="1:39" hidden="1" outlineLevel="1" x14ac:dyDescent="0.15">
      <c r="A23" s="6"/>
      <c r="B23" s="28"/>
      <c r="C23" s="5"/>
      <c r="D23" s="5"/>
      <c r="E23" s="5"/>
      <c r="F23" s="5"/>
      <c r="G23" s="5"/>
      <c r="H23" s="5"/>
      <c r="I23" s="5"/>
      <c r="J23" s="5"/>
      <c r="K23" s="5"/>
      <c r="L23" s="5"/>
      <c r="M23" s="29"/>
      <c r="N23" s="28"/>
      <c r="O23" s="5"/>
      <c r="P23" s="5"/>
      <c r="Q23" s="5"/>
      <c r="R23" s="5"/>
      <c r="S23" s="5"/>
      <c r="T23" s="5"/>
      <c r="U23" s="5"/>
      <c r="V23" s="5"/>
      <c r="W23" s="5"/>
      <c r="X23" s="5"/>
      <c r="Y23" s="29"/>
    </row>
    <row r="24" spans="1:39" hidden="1" outlineLevel="1" x14ac:dyDescent="0.15">
      <c r="A24" s="6"/>
      <c r="B24" s="28"/>
      <c r="C24" s="5"/>
      <c r="D24" s="5"/>
      <c r="E24" s="5"/>
      <c r="F24" s="5"/>
      <c r="G24" s="5"/>
      <c r="H24" s="5"/>
      <c r="I24" s="5"/>
      <c r="J24" s="5"/>
      <c r="K24" s="5"/>
      <c r="L24" s="5"/>
      <c r="M24" s="29"/>
      <c r="N24" s="28"/>
      <c r="O24" s="5"/>
      <c r="P24" s="5"/>
      <c r="Q24" s="5"/>
      <c r="R24" s="5"/>
      <c r="S24" s="5"/>
      <c r="T24" s="5"/>
      <c r="U24" s="5"/>
      <c r="V24" s="5"/>
      <c r="W24" s="5"/>
      <c r="X24" s="5"/>
      <c r="Y24" s="29"/>
    </row>
    <row r="25" spans="1:39" hidden="1" outlineLevel="1" x14ac:dyDescent="0.15">
      <c r="A25" s="6"/>
      <c r="B25" s="28"/>
      <c r="C25" s="5"/>
      <c r="D25" s="5"/>
      <c r="E25" s="5"/>
      <c r="F25" s="5"/>
      <c r="G25" s="5"/>
      <c r="H25" s="5"/>
      <c r="I25" s="5"/>
      <c r="J25" s="5"/>
      <c r="K25" s="5"/>
      <c r="L25" s="5"/>
      <c r="M25" s="29"/>
      <c r="N25" s="28"/>
      <c r="O25" s="5"/>
      <c r="P25" s="5"/>
      <c r="Q25" s="5"/>
      <c r="R25" s="5"/>
      <c r="S25" s="5"/>
      <c r="T25" s="5"/>
      <c r="U25" s="5"/>
      <c r="V25" s="5"/>
      <c r="W25" s="5"/>
      <c r="X25" s="5"/>
      <c r="Y25" s="29"/>
    </row>
    <row r="26" spans="1:39" hidden="1" outlineLevel="1" x14ac:dyDescent="0.15">
      <c r="A26" s="6"/>
      <c r="B26" s="28"/>
      <c r="C26" s="5"/>
      <c r="D26" s="5"/>
      <c r="E26" s="5"/>
      <c r="F26" s="5"/>
      <c r="G26" s="5"/>
      <c r="H26" s="5"/>
      <c r="I26" s="5"/>
      <c r="J26" s="5"/>
      <c r="K26" s="5"/>
      <c r="L26" s="5"/>
      <c r="M26" s="29"/>
      <c r="N26" s="28"/>
      <c r="O26" s="5"/>
      <c r="P26" s="5"/>
      <c r="Q26" s="5"/>
      <c r="R26" s="5"/>
      <c r="S26" s="5"/>
      <c r="T26" s="5"/>
      <c r="U26" s="5"/>
      <c r="V26" s="5"/>
      <c r="W26" s="5"/>
      <c r="X26" s="5"/>
      <c r="Y26" s="29"/>
    </row>
    <row r="27" spans="1:39" hidden="1" outlineLevel="1" x14ac:dyDescent="0.15">
      <c r="A27" s="6"/>
      <c r="B27" s="28"/>
      <c r="C27" s="5"/>
      <c r="D27" s="5"/>
      <c r="E27" s="5"/>
      <c r="F27" s="5"/>
      <c r="G27" s="5"/>
      <c r="H27" s="5"/>
      <c r="I27" s="5"/>
      <c r="J27" s="5"/>
      <c r="K27" s="5"/>
      <c r="L27" s="5"/>
      <c r="M27" s="29"/>
      <c r="N27" s="28"/>
      <c r="O27" s="5"/>
      <c r="P27" s="5"/>
      <c r="Q27" s="5"/>
      <c r="R27" s="5"/>
      <c r="S27" s="5"/>
      <c r="T27" s="5"/>
      <c r="U27" s="5"/>
      <c r="V27" s="5"/>
      <c r="W27" s="5"/>
      <c r="X27" s="5"/>
      <c r="Y27" s="29"/>
    </row>
    <row r="28" spans="1:39" hidden="1" outlineLevel="1" x14ac:dyDescent="0.15">
      <c r="A28" s="6"/>
      <c r="B28" s="28"/>
      <c r="C28" s="5"/>
      <c r="D28" s="5"/>
      <c r="E28" s="5"/>
      <c r="F28" s="5"/>
      <c r="G28" s="5"/>
      <c r="H28" s="5"/>
      <c r="I28" s="5"/>
      <c r="J28" s="5"/>
      <c r="K28" s="5"/>
      <c r="L28" s="5"/>
      <c r="M28" s="29"/>
      <c r="N28" s="28"/>
      <c r="O28" s="5"/>
      <c r="P28" s="5"/>
      <c r="Q28" s="5"/>
      <c r="R28" s="5"/>
      <c r="S28" s="5"/>
      <c r="T28" s="5"/>
      <c r="U28" s="5"/>
      <c r="V28" s="5"/>
      <c r="W28" s="5"/>
      <c r="X28" s="5"/>
      <c r="Y28" s="29"/>
    </row>
    <row r="29" spans="1:39" hidden="1" outlineLevel="1" x14ac:dyDescent="0.15">
      <c r="A29" s="6"/>
      <c r="B29" s="28"/>
      <c r="C29" s="5"/>
      <c r="D29" s="5"/>
      <c r="E29" s="5"/>
      <c r="F29" s="5"/>
      <c r="G29" s="5"/>
      <c r="H29" s="5"/>
      <c r="I29" s="5"/>
      <c r="J29" s="5"/>
      <c r="K29" s="5"/>
      <c r="L29" s="5"/>
      <c r="M29" s="29"/>
      <c r="N29" s="28"/>
      <c r="O29" s="5"/>
      <c r="P29" s="5"/>
      <c r="Q29" s="5"/>
      <c r="R29" s="5"/>
      <c r="S29" s="5"/>
      <c r="T29" s="5"/>
      <c r="U29" s="5"/>
      <c r="V29" s="5"/>
      <c r="W29" s="5"/>
      <c r="X29" s="5"/>
      <c r="Y29" s="29"/>
    </row>
    <row r="30" spans="1:39" hidden="1" outlineLevel="1" x14ac:dyDescent="0.15">
      <c r="A30" s="6"/>
      <c r="B30" s="28"/>
      <c r="C30" s="5"/>
      <c r="D30" s="5"/>
      <c r="E30" s="5"/>
      <c r="F30" s="5"/>
      <c r="G30" s="5"/>
      <c r="H30" s="5"/>
      <c r="I30" s="5"/>
      <c r="J30" s="5"/>
      <c r="K30" s="5"/>
      <c r="L30" s="5"/>
      <c r="M30" s="29"/>
      <c r="N30" s="28"/>
      <c r="O30" s="5"/>
      <c r="P30" s="5"/>
      <c r="Q30" s="5"/>
      <c r="R30" s="5"/>
      <c r="S30" s="5"/>
      <c r="T30" s="5"/>
      <c r="U30" s="5"/>
      <c r="V30" s="5"/>
      <c r="W30" s="5"/>
      <c r="X30" s="5"/>
      <c r="Y30" s="29"/>
    </row>
    <row r="31" spans="1:39" collapsed="1" x14ac:dyDescent="0.15">
      <c r="A31" s="6"/>
      <c r="B31" s="28"/>
      <c r="C31" s="5"/>
      <c r="D31" s="5"/>
      <c r="E31" s="5"/>
      <c r="F31" s="5"/>
      <c r="G31" s="5"/>
      <c r="H31" s="5"/>
      <c r="I31" s="5"/>
      <c r="J31" s="5"/>
      <c r="K31" s="5"/>
      <c r="L31" s="5"/>
      <c r="M31" s="29"/>
      <c r="N31" s="28"/>
      <c r="O31" s="5"/>
      <c r="P31" s="5"/>
      <c r="Q31" s="5"/>
      <c r="R31" s="5"/>
      <c r="S31" s="5"/>
      <c r="T31" s="5"/>
      <c r="U31" s="5"/>
      <c r="V31" s="5"/>
      <c r="W31" s="5"/>
      <c r="X31" s="5"/>
      <c r="Y31" s="29"/>
    </row>
    <row r="32" spans="1:39" ht="28" x14ac:dyDescent="0.15">
      <c r="A32" s="6" t="str">
        <f>'Res Bud År1'!A32</f>
        <v>Övriga kostnader
(exkl moms)</v>
      </c>
      <c r="B32" s="108" t="s">
        <v>72</v>
      </c>
      <c r="C32" s="109" t="s">
        <v>73</v>
      </c>
      <c r="D32" s="109" t="s">
        <v>74</v>
      </c>
      <c r="E32" s="109" t="s">
        <v>75</v>
      </c>
      <c r="F32" s="109" t="s">
        <v>76</v>
      </c>
      <c r="G32" s="109" t="s">
        <v>77</v>
      </c>
      <c r="H32" s="109" t="s">
        <v>78</v>
      </c>
      <c r="I32" s="109" t="s">
        <v>79</v>
      </c>
      <c r="J32" s="109" t="s">
        <v>80</v>
      </c>
      <c r="K32" s="109" t="s">
        <v>81</v>
      </c>
      <c r="L32" s="109" t="s">
        <v>82</v>
      </c>
      <c r="M32" s="110" t="s">
        <v>83</v>
      </c>
      <c r="N32" s="108" t="s">
        <v>72</v>
      </c>
      <c r="O32" s="109" t="s">
        <v>73</v>
      </c>
      <c r="P32" s="109" t="s">
        <v>74</v>
      </c>
      <c r="Q32" s="109" t="s">
        <v>75</v>
      </c>
      <c r="R32" s="109" t="s">
        <v>76</v>
      </c>
      <c r="S32" s="109" t="s">
        <v>77</v>
      </c>
      <c r="T32" s="109" t="s">
        <v>78</v>
      </c>
      <c r="U32" s="109" t="s">
        <v>79</v>
      </c>
      <c r="V32" s="109" t="s">
        <v>80</v>
      </c>
      <c r="W32" s="109" t="s">
        <v>81</v>
      </c>
      <c r="X32" s="109" t="s">
        <v>82</v>
      </c>
      <c r="Y32" s="110" t="s">
        <v>83</v>
      </c>
    </row>
    <row r="33" spans="1:25" ht="14" x14ac:dyDescent="0.15">
      <c r="A33" s="6" t="str">
        <f>'Res Bud År1'!A33</f>
        <v>Lokalkostnader, hyra, el etc</v>
      </c>
      <c r="B33" s="24">
        <f>IFERROR('Res Bud År1'!$B33*'Res Bud År1'!D33,0)</f>
        <v>0</v>
      </c>
      <c r="C33" s="7">
        <f>IFERROR('Res Bud År1'!$B33*'Res Bud År1'!E33,0)</f>
        <v>0</v>
      </c>
      <c r="D33" s="7">
        <f>IFERROR('Res Bud År1'!$B33*'Res Bud År1'!F33,0)</f>
        <v>0</v>
      </c>
      <c r="E33" s="7">
        <f>IFERROR('Res Bud År1'!$B33*'Res Bud År1'!G33,0)</f>
        <v>0</v>
      </c>
      <c r="F33" s="7">
        <f>IFERROR('Res Bud År1'!$B33*'Res Bud År1'!H33,0)</f>
        <v>0</v>
      </c>
      <c r="G33" s="7">
        <f>IFERROR('Res Bud År1'!$B33*'Res Bud År1'!I33,0)</f>
        <v>0</v>
      </c>
      <c r="H33" s="7">
        <f>IFERROR('Res Bud År1'!$B33*'Res Bud År1'!J33,0)</f>
        <v>0</v>
      </c>
      <c r="I33" s="7">
        <f>IFERROR('Res Bud År1'!$B33*'Res Bud År1'!K33,0)</f>
        <v>0</v>
      </c>
      <c r="J33" s="7">
        <f>IFERROR('Res Bud År1'!$B33*'Res Bud År1'!L33,0)</f>
        <v>0</v>
      </c>
      <c r="K33" s="7">
        <f>IFERROR('Res Bud År1'!$B33*'Res Bud År1'!M33,0)</f>
        <v>0</v>
      </c>
      <c r="L33" s="7">
        <f>IFERROR('Res Bud År1'!$B33*'Res Bud År1'!N33,0)</f>
        <v>0</v>
      </c>
      <c r="M33" s="25">
        <f>IFERROR('Res Bud År1'!$B33*'Res Bud År1'!O33,0)</f>
        <v>0</v>
      </c>
      <c r="N33" s="24">
        <f>IFERROR('Res Bud År2'!$B33*'Res Bud År2'!D33,0)</f>
        <v>0</v>
      </c>
      <c r="O33" s="7">
        <f>IFERROR('Res Bud År2'!$B33*'Res Bud År2'!E33,0)</f>
        <v>0</v>
      </c>
      <c r="P33" s="7">
        <f>IFERROR('Res Bud År2'!$B33*'Res Bud År2'!F33,0)</f>
        <v>0</v>
      </c>
      <c r="Q33" s="7">
        <f>IFERROR('Res Bud År2'!$B33*'Res Bud År2'!G33,0)</f>
        <v>0</v>
      </c>
      <c r="R33" s="7">
        <f>IFERROR('Res Bud År2'!$B33*'Res Bud År2'!H33,0)</f>
        <v>0</v>
      </c>
      <c r="S33" s="7">
        <f>IFERROR('Res Bud År2'!$B33*'Res Bud År2'!I33,0)</f>
        <v>0</v>
      </c>
      <c r="T33" s="7">
        <f>IFERROR('Res Bud År2'!$B33*'Res Bud År2'!J33,0)</f>
        <v>0</v>
      </c>
      <c r="U33" s="7">
        <f>IFERROR('Res Bud År2'!$B33*'Res Bud År2'!K33,0)</f>
        <v>0</v>
      </c>
      <c r="V33" s="7">
        <f>IFERROR('Res Bud År2'!$B33*'Res Bud År2'!L33,0)</f>
        <v>0</v>
      </c>
      <c r="W33" s="7">
        <f>IFERROR('Res Bud År2'!$B33*'Res Bud År2'!M33,0)</f>
        <v>0</v>
      </c>
      <c r="X33" s="7">
        <f>IFERROR('Res Bud År2'!$B33*'Res Bud År2'!N33,0)</f>
        <v>0</v>
      </c>
      <c r="Y33" s="25">
        <f>IFERROR('Res Bud År2'!$B33*'Res Bud År2'!O33,0)</f>
        <v>0</v>
      </c>
    </row>
    <row r="34" spans="1:25" ht="14" x14ac:dyDescent="0.15">
      <c r="A34" s="6" t="str">
        <f>'Res Bud År1'!A34</f>
        <v>Förbruknings inventarier/material</v>
      </c>
      <c r="B34" s="24">
        <f>IFERROR('Res Bud År1'!$B34*'Res Bud År1'!D34,0)</f>
        <v>0</v>
      </c>
      <c r="C34" s="7">
        <f>IFERROR('Res Bud År1'!$B34*'Res Bud År1'!E34,0)</f>
        <v>0</v>
      </c>
      <c r="D34" s="7">
        <f>IFERROR('Res Bud År1'!$B34*'Res Bud År1'!F34,0)</f>
        <v>0</v>
      </c>
      <c r="E34" s="7">
        <f>IFERROR('Res Bud År1'!$B34*'Res Bud År1'!G34,0)</f>
        <v>0</v>
      </c>
      <c r="F34" s="7">
        <f>IFERROR('Res Bud År1'!$B34*'Res Bud År1'!H34,0)</f>
        <v>0</v>
      </c>
      <c r="G34" s="7">
        <f>IFERROR('Res Bud År1'!$B34*'Res Bud År1'!I34,0)</f>
        <v>0</v>
      </c>
      <c r="H34" s="7">
        <f>IFERROR('Res Bud År1'!$B34*'Res Bud År1'!J34,0)</f>
        <v>0</v>
      </c>
      <c r="I34" s="7">
        <f>IFERROR('Res Bud År1'!$B34*'Res Bud År1'!K34,0)</f>
        <v>0</v>
      </c>
      <c r="J34" s="7">
        <f>IFERROR('Res Bud År1'!$B34*'Res Bud År1'!L34,0)</f>
        <v>0</v>
      </c>
      <c r="K34" s="7">
        <f>IFERROR('Res Bud År1'!$B34*'Res Bud År1'!M34,0)</f>
        <v>0</v>
      </c>
      <c r="L34" s="7">
        <f>IFERROR('Res Bud År1'!$B34*'Res Bud År1'!N34,0)</f>
        <v>0</v>
      </c>
      <c r="M34" s="25">
        <f>IFERROR('Res Bud År1'!$B34*'Res Bud År1'!O34,0)</f>
        <v>0</v>
      </c>
      <c r="N34" s="24">
        <f>IFERROR('Res Bud År2'!$B34*'Res Bud År2'!D34,0)</f>
        <v>0</v>
      </c>
      <c r="O34" s="7">
        <f>IFERROR('Res Bud År2'!$B34*'Res Bud År2'!E34,0)</f>
        <v>0</v>
      </c>
      <c r="P34" s="7">
        <f>IFERROR('Res Bud År2'!$B34*'Res Bud År2'!F34,0)</f>
        <v>0</v>
      </c>
      <c r="Q34" s="7">
        <f>IFERROR('Res Bud År2'!$B34*'Res Bud År2'!G34,0)</f>
        <v>0</v>
      </c>
      <c r="R34" s="7">
        <f>IFERROR('Res Bud År2'!$B34*'Res Bud År2'!H34,0)</f>
        <v>0</v>
      </c>
      <c r="S34" s="7">
        <f>IFERROR('Res Bud År2'!$B34*'Res Bud År2'!I34,0)</f>
        <v>0</v>
      </c>
      <c r="T34" s="7">
        <f>IFERROR('Res Bud År2'!$B34*'Res Bud År2'!J34,0)</f>
        <v>0</v>
      </c>
      <c r="U34" s="7">
        <f>IFERROR('Res Bud År2'!$B34*'Res Bud År2'!K34,0)</f>
        <v>0</v>
      </c>
      <c r="V34" s="7">
        <f>IFERROR('Res Bud År2'!$B34*'Res Bud År2'!L34,0)</f>
        <v>0</v>
      </c>
      <c r="W34" s="7">
        <f>IFERROR('Res Bud År2'!$B34*'Res Bud År2'!M34,0)</f>
        <v>0</v>
      </c>
      <c r="X34" s="7">
        <f>IFERROR('Res Bud År2'!$B34*'Res Bud År2'!N34,0)</f>
        <v>0</v>
      </c>
      <c r="Y34" s="25">
        <f>IFERROR('Res Bud År2'!$B34*'Res Bud År2'!O34,0)</f>
        <v>0</v>
      </c>
    </row>
    <row r="35" spans="1:25" ht="14" x14ac:dyDescent="0.15">
      <c r="A35" s="6" t="str">
        <f>'Res Bud År1'!A35</f>
        <v>Hyra/leasing av maskiner, datorer, bil etc</v>
      </c>
      <c r="B35" s="24">
        <f>IFERROR('Res Bud År1'!$B35*'Res Bud År1'!D35,0)</f>
        <v>0</v>
      </c>
      <c r="C35" s="7">
        <f>IFERROR('Res Bud År1'!$B35*'Res Bud År1'!E35,0)</f>
        <v>0</v>
      </c>
      <c r="D35" s="7">
        <f>IFERROR('Res Bud År1'!$B35*'Res Bud År1'!F35,0)</f>
        <v>0</v>
      </c>
      <c r="E35" s="7">
        <f>IFERROR('Res Bud År1'!$B35*'Res Bud År1'!G35,0)</f>
        <v>0</v>
      </c>
      <c r="F35" s="7">
        <f>IFERROR('Res Bud År1'!$B35*'Res Bud År1'!H35,0)</f>
        <v>0</v>
      </c>
      <c r="G35" s="7">
        <f>IFERROR('Res Bud År1'!$B35*'Res Bud År1'!I35,0)</f>
        <v>0</v>
      </c>
      <c r="H35" s="7">
        <f>IFERROR('Res Bud År1'!$B35*'Res Bud År1'!J35,0)</f>
        <v>0</v>
      </c>
      <c r="I35" s="7">
        <f>IFERROR('Res Bud År1'!$B35*'Res Bud År1'!K35,0)</f>
        <v>0</v>
      </c>
      <c r="J35" s="7">
        <f>IFERROR('Res Bud År1'!$B35*'Res Bud År1'!L35,0)</f>
        <v>0</v>
      </c>
      <c r="K35" s="7">
        <f>IFERROR('Res Bud År1'!$B35*'Res Bud År1'!M35,0)</f>
        <v>0</v>
      </c>
      <c r="L35" s="7">
        <f>IFERROR('Res Bud År1'!$B35*'Res Bud År1'!N35,0)</f>
        <v>0</v>
      </c>
      <c r="M35" s="25">
        <f>IFERROR('Res Bud År1'!$B35*'Res Bud År1'!O35,0)</f>
        <v>0</v>
      </c>
      <c r="N35" s="24">
        <f>IFERROR('Res Bud År2'!$B35*'Res Bud År2'!D35,0)</f>
        <v>0</v>
      </c>
      <c r="O35" s="7">
        <f>IFERROR('Res Bud År2'!$B35*'Res Bud År2'!E35,0)</f>
        <v>0</v>
      </c>
      <c r="P35" s="7">
        <f>IFERROR('Res Bud År2'!$B35*'Res Bud År2'!F35,0)</f>
        <v>0</v>
      </c>
      <c r="Q35" s="7">
        <f>IFERROR('Res Bud År2'!$B35*'Res Bud År2'!G35,0)</f>
        <v>0</v>
      </c>
      <c r="R35" s="7">
        <f>IFERROR('Res Bud År2'!$B35*'Res Bud År2'!H35,0)</f>
        <v>0</v>
      </c>
      <c r="S35" s="7">
        <f>IFERROR('Res Bud År2'!$B35*'Res Bud År2'!I35,0)</f>
        <v>0</v>
      </c>
      <c r="T35" s="7">
        <f>IFERROR('Res Bud År2'!$B35*'Res Bud År2'!J35,0)</f>
        <v>0</v>
      </c>
      <c r="U35" s="7">
        <f>IFERROR('Res Bud År2'!$B35*'Res Bud År2'!K35,0)</f>
        <v>0</v>
      </c>
      <c r="V35" s="7">
        <f>IFERROR('Res Bud År2'!$B35*'Res Bud År2'!L35,0)</f>
        <v>0</v>
      </c>
      <c r="W35" s="7">
        <f>IFERROR('Res Bud År2'!$B35*'Res Bud År2'!M35,0)</f>
        <v>0</v>
      </c>
      <c r="X35" s="7">
        <f>IFERROR('Res Bud År2'!$B35*'Res Bud År2'!N35,0)</f>
        <v>0</v>
      </c>
      <c r="Y35" s="25">
        <f>IFERROR('Res Bud År2'!$B35*'Res Bud År2'!O35,0)</f>
        <v>0</v>
      </c>
    </row>
    <row r="36" spans="1:25" ht="14" x14ac:dyDescent="0.15">
      <c r="A36" s="6" t="str">
        <f>'Res Bud År1'!A36</f>
        <v>Reparation och underhåll</v>
      </c>
      <c r="B36" s="24">
        <f>IFERROR('Res Bud År1'!$B36*'Res Bud År1'!D36,0)</f>
        <v>0</v>
      </c>
      <c r="C36" s="7">
        <f>IFERROR('Res Bud År1'!$B36*'Res Bud År1'!E36,0)</f>
        <v>0</v>
      </c>
      <c r="D36" s="7">
        <f>IFERROR('Res Bud År1'!$B36*'Res Bud År1'!F36,0)</f>
        <v>0</v>
      </c>
      <c r="E36" s="7">
        <f>IFERROR('Res Bud År1'!$B36*'Res Bud År1'!G36,0)</f>
        <v>0</v>
      </c>
      <c r="F36" s="7">
        <f>IFERROR('Res Bud År1'!$B36*'Res Bud År1'!H36,0)</f>
        <v>0</v>
      </c>
      <c r="G36" s="7">
        <f>IFERROR('Res Bud År1'!$B36*'Res Bud År1'!I36,0)</f>
        <v>0</v>
      </c>
      <c r="H36" s="7">
        <f>IFERROR('Res Bud År1'!$B36*'Res Bud År1'!J36,0)</f>
        <v>0</v>
      </c>
      <c r="I36" s="7">
        <f>IFERROR('Res Bud År1'!$B36*'Res Bud År1'!K36,0)</f>
        <v>0</v>
      </c>
      <c r="J36" s="7">
        <f>IFERROR('Res Bud År1'!$B36*'Res Bud År1'!L36,0)</f>
        <v>0</v>
      </c>
      <c r="K36" s="7">
        <f>IFERROR('Res Bud År1'!$B36*'Res Bud År1'!M36,0)</f>
        <v>0</v>
      </c>
      <c r="L36" s="7">
        <f>IFERROR('Res Bud År1'!$B36*'Res Bud År1'!N36,0)</f>
        <v>0</v>
      </c>
      <c r="M36" s="25">
        <f>IFERROR('Res Bud År1'!$B36*'Res Bud År1'!O36,0)</f>
        <v>0</v>
      </c>
      <c r="N36" s="24">
        <f>IFERROR('Res Bud År2'!$B36*'Res Bud År2'!D36,0)</f>
        <v>0</v>
      </c>
      <c r="O36" s="7">
        <f>IFERROR('Res Bud År2'!$B36*'Res Bud År2'!E36,0)</f>
        <v>0</v>
      </c>
      <c r="P36" s="7">
        <f>IFERROR('Res Bud År2'!$B36*'Res Bud År2'!F36,0)</f>
        <v>0</v>
      </c>
      <c r="Q36" s="7">
        <f>IFERROR('Res Bud År2'!$B36*'Res Bud År2'!G36,0)</f>
        <v>0</v>
      </c>
      <c r="R36" s="7">
        <f>IFERROR('Res Bud År2'!$B36*'Res Bud År2'!H36,0)</f>
        <v>0</v>
      </c>
      <c r="S36" s="7">
        <f>IFERROR('Res Bud År2'!$B36*'Res Bud År2'!I36,0)</f>
        <v>0</v>
      </c>
      <c r="T36" s="7">
        <f>IFERROR('Res Bud År2'!$B36*'Res Bud År2'!J36,0)</f>
        <v>0</v>
      </c>
      <c r="U36" s="7">
        <f>IFERROR('Res Bud År2'!$B36*'Res Bud År2'!K36,0)</f>
        <v>0</v>
      </c>
      <c r="V36" s="7">
        <f>IFERROR('Res Bud År2'!$B36*'Res Bud År2'!L36,0)</f>
        <v>0</v>
      </c>
      <c r="W36" s="7">
        <f>IFERROR('Res Bud År2'!$B36*'Res Bud År2'!M36,0)</f>
        <v>0</v>
      </c>
      <c r="X36" s="7">
        <f>IFERROR('Res Bud År2'!$B36*'Res Bud År2'!N36,0)</f>
        <v>0</v>
      </c>
      <c r="Y36" s="25">
        <f>IFERROR('Res Bud År2'!$B36*'Res Bud År2'!O36,0)</f>
        <v>0</v>
      </c>
    </row>
    <row r="37" spans="1:25" ht="14" x14ac:dyDescent="0.15">
      <c r="A37" s="6" t="str">
        <f>'Res Bud År1'!A37</f>
        <v>Resekostnader, bilresättning, traktamente</v>
      </c>
      <c r="B37" s="24">
        <f>IFERROR('Res Bud År1'!$B37*'Res Bud År1'!D37,0)</f>
        <v>0</v>
      </c>
      <c r="C37" s="7">
        <f>IFERROR('Res Bud År1'!$B37*'Res Bud År1'!E37,0)</f>
        <v>0</v>
      </c>
      <c r="D37" s="7">
        <f>IFERROR('Res Bud År1'!$B37*'Res Bud År1'!F37,0)</f>
        <v>0</v>
      </c>
      <c r="E37" s="7">
        <f>IFERROR('Res Bud År1'!$B37*'Res Bud År1'!G37,0)</f>
        <v>0</v>
      </c>
      <c r="F37" s="7">
        <f>IFERROR('Res Bud År1'!$B37*'Res Bud År1'!H37,0)</f>
        <v>0</v>
      </c>
      <c r="G37" s="7">
        <f>IFERROR('Res Bud År1'!$B37*'Res Bud År1'!I37,0)</f>
        <v>0</v>
      </c>
      <c r="H37" s="7">
        <f>IFERROR('Res Bud År1'!$B37*'Res Bud År1'!J37,0)</f>
        <v>0</v>
      </c>
      <c r="I37" s="7">
        <f>IFERROR('Res Bud År1'!$B37*'Res Bud År1'!K37,0)</f>
        <v>0</v>
      </c>
      <c r="J37" s="7">
        <f>IFERROR('Res Bud År1'!$B37*'Res Bud År1'!L37,0)</f>
        <v>0</v>
      </c>
      <c r="K37" s="7">
        <f>IFERROR('Res Bud År1'!$B37*'Res Bud År1'!M37,0)</f>
        <v>0</v>
      </c>
      <c r="L37" s="7">
        <f>IFERROR('Res Bud År1'!$B37*'Res Bud År1'!N37,0)</f>
        <v>0</v>
      </c>
      <c r="M37" s="25">
        <f>IFERROR('Res Bud År1'!$B37*'Res Bud År1'!O37,0)</f>
        <v>0</v>
      </c>
      <c r="N37" s="24">
        <f>IFERROR('Res Bud År2'!$B37*'Res Bud År2'!D37,0)</f>
        <v>0</v>
      </c>
      <c r="O37" s="7">
        <f>IFERROR('Res Bud År2'!$B37*'Res Bud År2'!E37,0)</f>
        <v>0</v>
      </c>
      <c r="P37" s="7">
        <f>IFERROR('Res Bud År2'!$B37*'Res Bud År2'!F37,0)</f>
        <v>0</v>
      </c>
      <c r="Q37" s="7">
        <f>IFERROR('Res Bud År2'!$B37*'Res Bud År2'!G37,0)</f>
        <v>0</v>
      </c>
      <c r="R37" s="7">
        <f>IFERROR('Res Bud År2'!$B37*'Res Bud År2'!H37,0)</f>
        <v>0</v>
      </c>
      <c r="S37" s="7">
        <f>IFERROR('Res Bud År2'!$B37*'Res Bud År2'!I37,0)</f>
        <v>0</v>
      </c>
      <c r="T37" s="7">
        <f>IFERROR('Res Bud År2'!$B37*'Res Bud År2'!J37,0)</f>
        <v>0</v>
      </c>
      <c r="U37" s="7">
        <f>IFERROR('Res Bud År2'!$B37*'Res Bud År2'!K37,0)</f>
        <v>0</v>
      </c>
      <c r="V37" s="7">
        <f>IFERROR('Res Bud År2'!$B37*'Res Bud År2'!L37,0)</f>
        <v>0</v>
      </c>
      <c r="W37" s="7">
        <f>IFERROR('Res Bud År2'!$B37*'Res Bud År2'!M37,0)</f>
        <v>0</v>
      </c>
      <c r="X37" s="7">
        <f>IFERROR('Res Bud År2'!$B37*'Res Bud År2'!N37,0)</f>
        <v>0</v>
      </c>
      <c r="Y37" s="25">
        <f>IFERROR('Res Bud År2'!$B37*'Res Bud År2'!O37,0)</f>
        <v>0</v>
      </c>
    </row>
    <row r="38" spans="1:25" ht="14" x14ac:dyDescent="0.15">
      <c r="A38" s="6" t="str">
        <f>'Res Bud År1'!A38</f>
        <v>Reklam och PR</v>
      </c>
      <c r="B38" s="24">
        <f>IFERROR('Res Bud År1'!$B38*'Res Bud År1'!D38,0)</f>
        <v>0</v>
      </c>
      <c r="C38" s="7">
        <f>IFERROR('Res Bud År1'!$B38*'Res Bud År1'!E38,0)</f>
        <v>0</v>
      </c>
      <c r="D38" s="7">
        <f>IFERROR('Res Bud År1'!$B38*'Res Bud År1'!F38,0)</f>
        <v>0</v>
      </c>
      <c r="E38" s="7">
        <f>IFERROR('Res Bud År1'!$B38*'Res Bud År1'!G38,0)</f>
        <v>0</v>
      </c>
      <c r="F38" s="7">
        <f>IFERROR('Res Bud År1'!$B38*'Res Bud År1'!H38,0)</f>
        <v>0</v>
      </c>
      <c r="G38" s="7">
        <f>IFERROR('Res Bud År1'!$B38*'Res Bud År1'!I38,0)</f>
        <v>0</v>
      </c>
      <c r="H38" s="7">
        <f>IFERROR('Res Bud År1'!$B38*'Res Bud År1'!J38,0)</f>
        <v>0</v>
      </c>
      <c r="I38" s="7">
        <f>IFERROR('Res Bud År1'!$B38*'Res Bud År1'!K38,0)</f>
        <v>0</v>
      </c>
      <c r="J38" s="7">
        <f>IFERROR('Res Bud År1'!$B38*'Res Bud År1'!L38,0)</f>
        <v>0</v>
      </c>
      <c r="K38" s="7">
        <f>IFERROR('Res Bud År1'!$B38*'Res Bud År1'!M38,0)</f>
        <v>0</v>
      </c>
      <c r="L38" s="7">
        <f>IFERROR('Res Bud År1'!$B38*'Res Bud År1'!N38,0)</f>
        <v>0</v>
      </c>
      <c r="M38" s="25">
        <f>IFERROR('Res Bud År1'!$B38*'Res Bud År1'!O38,0)</f>
        <v>0</v>
      </c>
      <c r="N38" s="24">
        <f>IFERROR('Res Bud År2'!$B38*'Res Bud År2'!D38,0)</f>
        <v>0</v>
      </c>
      <c r="O38" s="7">
        <f>IFERROR('Res Bud År2'!$B38*'Res Bud År2'!E38,0)</f>
        <v>0</v>
      </c>
      <c r="P38" s="7">
        <f>IFERROR('Res Bud År2'!$B38*'Res Bud År2'!F38,0)</f>
        <v>0</v>
      </c>
      <c r="Q38" s="7">
        <f>IFERROR('Res Bud År2'!$B38*'Res Bud År2'!G38,0)</f>
        <v>0</v>
      </c>
      <c r="R38" s="7">
        <f>IFERROR('Res Bud År2'!$B38*'Res Bud År2'!H38,0)</f>
        <v>0</v>
      </c>
      <c r="S38" s="7">
        <f>IFERROR('Res Bud År2'!$B38*'Res Bud År2'!I38,0)</f>
        <v>0</v>
      </c>
      <c r="T38" s="7">
        <f>IFERROR('Res Bud År2'!$B38*'Res Bud År2'!J38,0)</f>
        <v>0</v>
      </c>
      <c r="U38" s="7">
        <f>IFERROR('Res Bud År2'!$B38*'Res Bud År2'!K38,0)</f>
        <v>0</v>
      </c>
      <c r="V38" s="7">
        <f>IFERROR('Res Bud År2'!$B38*'Res Bud År2'!L38,0)</f>
        <v>0</v>
      </c>
      <c r="W38" s="7">
        <f>IFERROR('Res Bud År2'!$B38*'Res Bud År2'!M38,0)</f>
        <v>0</v>
      </c>
      <c r="X38" s="7">
        <f>IFERROR('Res Bud År2'!$B38*'Res Bud År2'!N38,0)</f>
        <v>0</v>
      </c>
      <c r="Y38" s="25">
        <f>IFERROR('Res Bud År2'!$B38*'Res Bud År2'!O38,0)</f>
        <v>0</v>
      </c>
    </row>
    <row r="39" spans="1:25" ht="14" x14ac:dyDescent="0.15">
      <c r="A39" s="6" t="str">
        <f>'Res Bud År1'!A39</f>
        <v>Kontokortsavgifter, kreditförsäljnkostnader</v>
      </c>
      <c r="B39" s="24">
        <f>IFERROR('Res Bud År1'!$B39*'Res Bud År1'!D39,0)</f>
        <v>0</v>
      </c>
      <c r="C39" s="7">
        <f>IFERROR('Res Bud År1'!$B39*'Res Bud År1'!E39,0)</f>
        <v>0</v>
      </c>
      <c r="D39" s="7">
        <f>IFERROR('Res Bud År1'!$B39*'Res Bud År1'!F39,0)</f>
        <v>0</v>
      </c>
      <c r="E39" s="7">
        <f>IFERROR('Res Bud År1'!$B39*'Res Bud År1'!G39,0)</f>
        <v>0</v>
      </c>
      <c r="F39" s="7">
        <f>IFERROR('Res Bud År1'!$B39*'Res Bud År1'!H39,0)</f>
        <v>0</v>
      </c>
      <c r="G39" s="7">
        <f>IFERROR('Res Bud År1'!$B39*'Res Bud År1'!I39,0)</f>
        <v>0</v>
      </c>
      <c r="H39" s="7">
        <f>IFERROR('Res Bud År1'!$B39*'Res Bud År1'!J39,0)</f>
        <v>0</v>
      </c>
      <c r="I39" s="7">
        <f>IFERROR('Res Bud År1'!$B39*'Res Bud År1'!K39,0)</f>
        <v>0</v>
      </c>
      <c r="J39" s="7">
        <f>IFERROR('Res Bud År1'!$B39*'Res Bud År1'!L39,0)</f>
        <v>0</v>
      </c>
      <c r="K39" s="7">
        <f>IFERROR('Res Bud År1'!$B39*'Res Bud År1'!M39,0)</f>
        <v>0</v>
      </c>
      <c r="L39" s="7">
        <f>IFERROR('Res Bud År1'!$B39*'Res Bud År1'!N39,0)</f>
        <v>0</v>
      </c>
      <c r="M39" s="25">
        <f>IFERROR('Res Bud År1'!$B39*'Res Bud År1'!O39,0)</f>
        <v>0</v>
      </c>
      <c r="N39" s="24">
        <f>IFERROR('Res Bud År2'!$B39*'Res Bud År2'!D39,0)</f>
        <v>0</v>
      </c>
      <c r="O39" s="7">
        <f>IFERROR('Res Bud År2'!$B39*'Res Bud År2'!E39,0)</f>
        <v>0</v>
      </c>
      <c r="P39" s="7">
        <f>IFERROR('Res Bud År2'!$B39*'Res Bud År2'!F39,0)</f>
        <v>0</v>
      </c>
      <c r="Q39" s="7">
        <f>IFERROR('Res Bud År2'!$B39*'Res Bud År2'!G39,0)</f>
        <v>0</v>
      </c>
      <c r="R39" s="7">
        <f>IFERROR('Res Bud År2'!$B39*'Res Bud År2'!H39,0)</f>
        <v>0</v>
      </c>
      <c r="S39" s="7">
        <f>IFERROR('Res Bud År2'!$B39*'Res Bud År2'!I39,0)</f>
        <v>0</v>
      </c>
      <c r="T39" s="7">
        <f>IFERROR('Res Bud År2'!$B39*'Res Bud År2'!J39,0)</f>
        <v>0</v>
      </c>
      <c r="U39" s="7">
        <f>IFERROR('Res Bud År2'!$B39*'Res Bud År2'!K39,0)</f>
        <v>0</v>
      </c>
      <c r="V39" s="7">
        <f>IFERROR('Res Bud År2'!$B39*'Res Bud År2'!L39,0)</f>
        <v>0</v>
      </c>
      <c r="W39" s="7">
        <f>IFERROR('Res Bud År2'!$B39*'Res Bud År2'!M39,0)</f>
        <v>0</v>
      </c>
      <c r="X39" s="7">
        <f>IFERROR('Res Bud År2'!$B39*'Res Bud År2'!N39,0)</f>
        <v>0</v>
      </c>
      <c r="Y39" s="25">
        <f>IFERROR('Res Bud År2'!$B39*'Res Bud År2'!O39,0)</f>
        <v>0</v>
      </c>
    </row>
    <row r="40" spans="1:25" ht="14" x14ac:dyDescent="0.15">
      <c r="A40" s="6" t="str">
        <f>'Res Bud År1'!A40</f>
        <v>Kontorsmateriel och trycksaker</v>
      </c>
      <c r="B40" s="24">
        <f>IFERROR('Res Bud År1'!$B40*'Res Bud År1'!D40,0)</f>
        <v>0</v>
      </c>
      <c r="C40" s="7">
        <f>IFERROR('Res Bud År1'!$B40*'Res Bud År1'!E40,0)</f>
        <v>0</v>
      </c>
      <c r="D40" s="7">
        <f>IFERROR('Res Bud År1'!$B40*'Res Bud År1'!F40,0)</f>
        <v>0</v>
      </c>
      <c r="E40" s="7">
        <f>IFERROR('Res Bud År1'!$B40*'Res Bud År1'!G40,0)</f>
        <v>0</v>
      </c>
      <c r="F40" s="7">
        <f>IFERROR('Res Bud År1'!$B40*'Res Bud År1'!H40,0)</f>
        <v>0</v>
      </c>
      <c r="G40" s="7">
        <f>IFERROR('Res Bud År1'!$B40*'Res Bud År1'!I40,0)</f>
        <v>0</v>
      </c>
      <c r="H40" s="7">
        <f>IFERROR('Res Bud År1'!$B40*'Res Bud År1'!J40,0)</f>
        <v>0</v>
      </c>
      <c r="I40" s="7">
        <f>IFERROR('Res Bud År1'!$B40*'Res Bud År1'!K40,0)</f>
        <v>0</v>
      </c>
      <c r="J40" s="7">
        <f>IFERROR('Res Bud År1'!$B40*'Res Bud År1'!L40,0)</f>
        <v>0</v>
      </c>
      <c r="K40" s="7">
        <f>IFERROR('Res Bud År1'!$B40*'Res Bud År1'!M40,0)</f>
        <v>0</v>
      </c>
      <c r="L40" s="7">
        <f>IFERROR('Res Bud År1'!$B40*'Res Bud År1'!N40,0)</f>
        <v>0</v>
      </c>
      <c r="M40" s="25">
        <f>IFERROR('Res Bud År1'!$B40*'Res Bud År1'!O40,0)</f>
        <v>0</v>
      </c>
      <c r="N40" s="24">
        <f>IFERROR('Res Bud År2'!$B40*'Res Bud År2'!D40,0)</f>
        <v>0</v>
      </c>
      <c r="O40" s="7">
        <f>IFERROR('Res Bud År2'!$B40*'Res Bud År2'!E40,0)</f>
        <v>0</v>
      </c>
      <c r="P40" s="7">
        <f>IFERROR('Res Bud År2'!$B40*'Res Bud År2'!F40,0)</f>
        <v>0</v>
      </c>
      <c r="Q40" s="7">
        <f>IFERROR('Res Bud År2'!$B40*'Res Bud År2'!G40,0)</f>
        <v>0</v>
      </c>
      <c r="R40" s="7">
        <f>IFERROR('Res Bud År2'!$B40*'Res Bud År2'!H40,0)</f>
        <v>0</v>
      </c>
      <c r="S40" s="7">
        <f>IFERROR('Res Bud År2'!$B40*'Res Bud År2'!I40,0)</f>
        <v>0</v>
      </c>
      <c r="T40" s="7">
        <f>IFERROR('Res Bud År2'!$B40*'Res Bud År2'!J40,0)</f>
        <v>0</v>
      </c>
      <c r="U40" s="7">
        <f>IFERROR('Res Bud År2'!$B40*'Res Bud År2'!K40,0)</f>
        <v>0</v>
      </c>
      <c r="V40" s="7">
        <f>IFERROR('Res Bud År2'!$B40*'Res Bud År2'!L40,0)</f>
        <v>0</v>
      </c>
      <c r="W40" s="7">
        <f>IFERROR('Res Bud År2'!$B40*'Res Bud År2'!M40,0)</f>
        <v>0</v>
      </c>
      <c r="X40" s="7">
        <f>IFERROR('Res Bud År2'!$B40*'Res Bud År2'!N40,0)</f>
        <v>0</v>
      </c>
      <c r="Y40" s="25">
        <f>IFERROR('Res Bud År2'!$B40*'Res Bud År2'!O40,0)</f>
        <v>0</v>
      </c>
    </row>
    <row r="41" spans="1:25" ht="14" x14ac:dyDescent="0.15">
      <c r="A41" s="6" t="str">
        <f>'Res Bud År1'!A41</f>
        <v>IT, Tele och data</v>
      </c>
      <c r="B41" s="24">
        <f>IFERROR('Res Bud År1'!$B41*'Res Bud År1'!D41,0)</f>
        <v>0</v>
      </c>
      <c r="C41" s="7">
        <f>IFERROR('Res Bud År1'!$B41*'Res Bud År1'!E41,0)</f>
        <v>0</v>
      </c>
      <c r="D41" s="7">
        <f>IFERROR('Res Bud År1'!$B41*'Res Bud År1'!F41,0)</f>
        <v>0</v>
      </c>
      <c r="E41" s="7">
        <f>IFERROR('Res Bud År1'!$B41*'Res Bud År1'!G41,0)</f>
        <v>0</v>
      </c>
      <c r="F41" s="7">
        <f>IFERROR('Res Bud År1'!$B41*'Res Bud År1'!H41,0)</f>
        <v>0</v>
      </c>
      <c r="G41" s="7">
        <f>IFERROR('Res Bud År1'!$B41*'Res Bud År1'!I41,0)</f>
        <v>0</v>
      </c>
      <c r="H41" s="7">
        <f>IFERROR('Res Bud År1'!$B41*'Res Bud År1'!J41,0)</f>
        <v>0</v>
      </c>
      <c r="I41" s="7">
        <f>IFERROR('Res Bud År1'!$B41*'Res Bud År1'!K41,0)</f>
        <v>0</v>
      </c>
      <c r="J41" s="7">
        <f>IFERROR('Res Bud År1'!$B41*'Res Bud År1'!L41,0)</f>
        <v>0</v>
      </c>
      <c r="K41" s="7">
        <f>IFERROR('Res Bud År1'!$B41*'Res Bud År1'!M41,0)</f>
        <v>0</v>
      </c>
      <c r="L41" s="7">
        <f>IFERROR('Res Bud År1'!$B41*'Res Bud År1'!N41,0)</f>
        <v>0</v>
      </c>
      <c r="M41" s="25">
        <f>IFERROR('Res Bud År1'!$B41*'Res Bud År1'!O41,0)</f>
        <v>0</v>
      </c>
      <c r="N41" s="24">
        <f>IFERROR('Res Bud År2'!$B41*'Res Bud År2'!D41,0)</f>
        <v>0</v>
      </c>
      <c r="O41" s="7">
        <f>IFERROR('Res Bud År2'!$B41*'Res Bud År2'!E41,0)</f>
        <v>0</v>
      </c>
      <c r="P41" s="7">
        <f>IFERROR('Res Bud År2'!$B41*'Res Bud År2'!F41,0)</f>
        <v>0</v>
      </c>
      <c r="Q41" s="7">
        <f>IFERROR('Res Bud År2'!$B41*'Res Bud År2'!G41,0)</f>
        <v>0</v>
      </c>
      <c r="R41" s="7">
        <f>IFERROR('Res Bud År2'!$B41*'Res Bud År2'!H41,0)</f>
        <v>0</v>
      </c>
      <c r="S41" s="7">
        <f>IFERROR('Res Bud År2'!$B41*'Res Bud År2'!I41,0)</f>
        <v>0</v>
      </c>
      <c r="T41" s="7">
        <f>IFERROR('Res Bud År2'!$B41*'Res Bud År2'!J41,0)</f>
        <v>0</v>
      </c>
      <c r="U41" s="7">
        <f>IFERROR('Res Bud År2'!$B41*'Res Bud År2'!K41,0)</f>
        <v>0</v>
      </c>
      <c r="V41" s="7">
        <f>IFERROR('Res Bud År2'!$B41*'Res Bud År2'!L41,0)</f>
        <v>0</v>
      </c>
      <c r="W41" s="7">
        <f>IFERROR('Res Bud År2'!$B41*'Res Bud År2'!M41,0)</f>
        <v>0</v>
      </c>
      <c r="X41" s="7">
        <f>IFERROR('Res Bud År2'!$B41*'Res Bud År2'!N41,0)</f>
        <v>0</v>
      </c>
      <c r="Y41" s="25">
        <f>IFERROR('Res Bud År2'!$B41*'Res Bud År2'!O41,0)</f>
        <v>0</v>
      </c>
    </row>
    <row r="42" spans="1:25" ht="14" x14ac:dyDescent="0.15">
      <c r="A42" s="6" t="str">
        <f>'Res Bud År1'!A42</f>
        <v>Porto/frakt</v>
      </c>
      <c r="B42" s="24">
        <f>IFERROR('Res Bud År1'!$B42*'Res Bud År1'!D42,0)</f>
        <v>0</v>
      </c>
      <c r="C42" s="7">
        <f>IFERROR('Res Bud År1'!$B42*'Res Bud År1'!E42,0)</f>
        <v>0</v>
      </c>
      <c r="D42" s="7">
        <f>IFERROR('Res Bud År1'!$B42*'Res Bud År1'!F42,0)</f>
        <v>0</v>
      </c>
      <c r="E42" s="7">
        <f>IFERROR('Res Bud År1'!$B42*'Res Bud År1'!G42,0)</f>
        <v>0</v>
      </c>
      <c r="F42" s="7">
        <f>IFERROR('Res Bud År1'!$B42*'Res Bud År1'!H42,0)</f>
        <v>0</v>
      </c>
      <c r="G42" s="7">
        <f>IFERROR('Res Bud År1'!$B42*'Res Bud År1'!I42,0)</f>
        <v>0</v>
      </c>
      <c r="H42" s="7">
        <f>IFERROR('Res Bud År1'!$B42*'Res Bud År1'!J42,0)</f>
        <v>0</v>
      </c>
      <c r="I42" s="7">
        <f>IFERROR('Res Bud År1'!$B42*'Res Bud År1'!K42,0)</f>
        <v>0</v>
      </c>
      <c r="J42" s="7">
        <f>IFERROR('Res Bud År1'!$B42*'Res Bud År1'!L42,0)</f>
        <v>0</v>
      </c>
      <c r="K42" s="7">
        <f>IFERROR('Res Bud År1'!$B42*'Res Bud År1'!M42,0)</f>
        <v>0</v>
      </c>
      <c r="L42" s="7">
        <f>IFERROR('Res Bud År1'!$B42*'Res Bud År1'!N42,0)</f>
        <v>0</v>
      </c>
      <c r="M42" s="25">
        <f>IFERROR('Res Bud År1'!$B42*'Res Bud År1'!O42,0)</f>
        <v>0</v>
      </c>
      <c r="N42" s="24">
        <f>IFERROR('Res Bud År2'!$B42*'Res Bud År2'!D42,0)</f>
        <v>0</v>
      </c>
      <c r="O42" s="7">
        <f>IFERROR('Res Bud År2'!$B42*'Res Bud År2'!E42,0)</f>
        <v>0</v>
      </c>
      <c r="P42" s="7">
        <f>IFERROR('Res Bud År2'!$B42*'Res Bud År2'!F42,0)</f>
        <v>0</v>
      </c>
      <c r="Q42" s="7">
        <f>IFERROR('Res Bud År2'!$B42*'Res Bud År2'!G42,0)</f>
        <v>0</v>
      </c>
      <c r="R42" s="7">
        <f>IFERROR('Res Bud År2'!$B42*'Res Bud År2'!H42,0)</f>
        <v>0</v>
      </c>
      <c r="S42" s="7">
        <f>IFERROR('Res Bud År2'!$B42*'Res Bud År2'!I42,0)</f>
        <v>0</v>
      </c>
      <c r="T42" s="7">
        <f>IFERROR('Res Bud År2'!$B42*'Res Bud År2'!J42,0)</f>
        <v>0</v>
      </c>
      <c r="U42" s="7">
        <f>IFERROR('Res Bud År2'!$B42*'Res Bud År2'!K42,0)</f>
        <v>0</v>
      </c>
      <c r="V42" s="7">
        <f>IFERROR('Res Bud År2'!$B42*'Res Bud År2'!L42,0)</f>
        <v>0</v>
      </c>
      <c r="W42" s="7">
        <f>IFERROR('Res Bud År2'!$B42*'Res Bud År2'!M42,0)</f>
        <v>0</v>
      </c>
      <c r="X42" s="7">
        <f>IFERROR('Res Bud År2'!$B42*'Res Bud År2'!N42,0)</f>
        <v>0</v>
      </c>
      <c r="Y42" s="25">
        <f>IFERROR('Res Bud År2'!$B42*'Res Bud År2'!O42,0)</f>
        <v>0</v>
      </c>
    </row>
    <row r="43" spans="1:25" ht="14" x14ac:dyDescent="0.15">
      <c r="A43" s="6" t="str">
        <f>'Res Bud År1'!A43</f>
        <v xml:space="preserve">Företagsförsäkringar, bevakning och larm </v>
      </c>
      <c r="B43" s="24">
        <f>IFERROR('Res Bud År1'!$B43*'Res Bud År1'!D43,0)</f>
        <v>0</v>
      </c>
      <c r="C43" s="7">
        <f>IFERROR('Res Bud År1'!$B43*'Res Bud År1'!E43,0)</f>
        <v>0</v>
      </c>
      <c r="D43" s="7">
        <f>IFERROR('Res Bud År1'!$B43*'Res Bud År1'!F43,0)</f>
        <v>0</v>
      </c>
      <c r="E43" s="7">
        <f>IFERROR('Res Bud År1'!$B43*'Res Bud År1'!G43,0)</f>
        <v>0</v>
      </c>
      <c r="F43" s="7">
        <f>IFERROR('Res Bud År1'!$B43*'Res Bud År1'!H43,0)</f>
        <v>0</v>
      </c>
      <c r="G43" s="7">
        <f>IFERROR('Res Bud År1'!$B43*'Res Bud År1'!I43,0)</f>
        <v>0</v>
      </c>
      <c r="H43" s="7">
        <f>IFERROR('Res Bud År1'!$B43*'Res Bud År1'!J43,0)</f>
        <v>0</v>
      </c>
      <c r="I43" s="7">
        <f>IFERROR('Res Bud År1'!$B43*'Res Bud År1'!K43,0)</f>
        <v>0</v>
      </c>
      <c r="J43" s="7">
        <f>IFERROR('Res Bud År1'!$B43*'Res Bud År1'!L43,0)</f>
        <v>0</v>
      </c>
      <c r="K43" s="7">
        <f>IFERROR('Res Bud År1'!$B43*'Res Bud År1'!M43,0)</f>
        <v>0</v>
      </c>
      <c r="L43" s="7">
        <f>IFERROR('Res Bud År1'!$B43*'Res Bud År1'!N43,0)</f>
        <v>0</v>
      </c>
      <c r="M43" s="25">
        <f>IFERROR('Res Bud År1'!$B43*'Res Bud År1'!O43,0)</f>
        <v>0</v>
      </c>
      <c r="N43" s="24">
        <f>IFERROR('Res Bud År2'!$B43*'Res Bud År2'!D43,0)</f>
        <v>0</v>
      </c>
      <c r="O43" s="7">
        <f>IFERROR('Res Bud År2'!$B43*'Res Bud År2'!E43,0)</f>
        <v>0</v>
      </c>
      <c r="P43" s="7">
        <f>IFERROR('Res Bud År2'!$B43*'Res Bud År2'!F43,0)</f>
        <v>0</v>
      </c>
      <c r="Q43" s="7">
        <f>IFERROR('Res Bud År2'!$B43*'Res Bud År2'!G43,0)</f>
        <v>0</v>
      </c>
      <c r="R43" s="7">
        <f>IFERROR('Res Bud År2'!$B43*'Res Bud År2'!H43,0)</f>
        <v>0</v>
      </c>
      <c r="S43" s="7">
        <f>IFERROR('Res Bud År2'!$B43*'Res Bud År2'!I43,0)</f>
        <v>0</v>
      </c>
      <c r="T43" s="7">
        <f>IFERROR('Res Bud År2'!$B43*'Res Bud År2'!J43,0)</f>
        <v>0</v>
      </c>
      <c r="U43" s="7">
        <f>IFERROR('Res Bud År2'!$B43*'Res Bud År2'!K43,0)</f>
        <v>0</v>
      </c>
      <c r="V43" s="7">
        <f>IFERROR('Res Bud År2'!$B43*'Res Bud År2'!L43,0)</f>
        <v>0</v>
      </c>
      <c r="W43" s="7">
        <f>IFERROR('Res Bud År2'!$B43*'Res Bud År2'!M43,0)</f>
        <v>0</v>
      </c>
      <c r="X43" s="7">
        <f>IFERROR('Res Bud År2'!$B43*'Res Bud År2'!N43,0)</f>
        <v>0</v>
      </c>
      <c r="Y43" s="25">
        <f>IFERROR('Res Bud År2'!$B43*'Res Bud År2'!O43,0)</f>
        <v>0</v>
      </c>
    </row>
    <row r="44" spans="1:25" ht="14" x14ac:dyDescent="0.15">
      <c r="A44" s="6" t="str">
        <f>'Res Bud År1'!A44</f>
        <v>Bokföring och revision</v>
      </c>
      <c r="B44" s="24">
        <f>IFERROR('Res Bud År1'!$B44*'Res Bud År1'!D44,0)</f>
        <v>0</v>
      </c>
      <c r="C44" s="7">
        <f>IFERROR('Res Bud År1'!$B44*'Res Bud År1'!E44,0)</f>
        <v>0</v>
      </c>
      <c r="D44" s="7">
        <f>IFERROR('Res Bud År1'!$B44*'Res Bud År1'!F44,0)</f>
        <v>0</v>
      </c>
      <c r="E44" s="7">
        <f>IFERROR('Res Bud År1'!$B44*'Res Bud År1'!G44,0)</f>
        <v>0</v>
      </c>
      <c r="F44" s="7">
        <f>IFERROR('Res Bud År1'!$B44*'Res Bud År1'!H44,0)</f>
        <v>0</v>
      </c>
      <c r="G44" s="7">
        <f>IFERROR('Res Bud År1'!$B44*'Res Bud År1'!I44,0)</f>
        <v>0</v>
      </c>
      <c r="H44" s="7">
        <f>IFERROR('Res Bud År1'!$B44*'Res Bud År1'!J44,0)</f>
        <v>0</v>
      </c>
      <c r="I44" s="7">
        <f>IFERROR('Res Bud År1'!$B44*'Res Bud År1'!K44,0)</f>
        <v>0</v>
      </c>
      <c r="J44" s="7">
        <f>IFERROR('Res Bud År1'!$B44*'Res Bud År1'!L44,0)</f>
        <v>0</v>
      </c>
      <c r="K44" s="7">
        <f>IFERROR('Res Bud År1'!$B44*'Res Bud År1'!M44,0)</f>
        <v>0</v>
      </c>
      <c r="L44" s="7">
        <f>IFERROR('Res Bud År1'!$B44*'Res Bud År1'!N44,0)</f>
        <v>0</v>
      </c>
      <c r="M44" s="25">
        <f>IFERROR('Res Bud År1'!$B44*'Res Bud År1'!O44,0)</f>
        <v>0</v>
      </c>
      <c r="N44" s="24">
        <f>IFERROR('Res Bud År2'!$B44*'Res Bud År2'!D44,0)</f>
        <v>0</v>
      </c>
      <c r="O44" s="7">
        <f>IFERROR('Res Bud År2'!$B44*'Res Bud År2'!E44,0)</f>
        <v>0</v>
      </c>
      <c r="P44" s="7">
        <f>IFERROR('Res Bud År2'!$B44*'Res Bud År2'!F44,0)</f>
        <v>0</v>
      </c>
      <c r="Q44" s="7">
        <f>IFERROR('Res Bud År2'!$B44*'Res Bud År2'!G44,0)</f>
        <v>0</v>
      </c>
      <c r="R44" s="7">
        <f>IFERROR('Res Bud År2'!$B44*'Res Bud År2'!H44,0)</f>
        <v>0</v>
      </c>
      <c r="S44" s="7">
        <f>IFERROR('Res Bud År2'!$B44*'Res Bud År2'!I44,0)</f>
        <v>0</v>
      </c>
      <c r="T44" s="7">
        <f>IFERROR('Res Bud År2'!$B44*'Res Bud År2'!J44,0)</f>
        <v>0</v>
      </c>
      <c r="U44" s="7">
        <f>IFERROR('Res Bud År2'!$B44*'Res Bud År2'!K44,0)</f>
        <v>0</v>
      </c>
      <c r="V44" s="7">
        <f>IFERROR('Res Bud År2'!$B44*'Res Bud År2'!L44,0)</f>
        <v>0</v>
      </c>
      <c r="W44" s="7">
        <f>IFERROR('Res Bud År2'!$B44*'Res Bud År2'!M44,0)</f>
        <v>0</v>
      </c>
      <c r="X44" s="7">
        <f>IFERROR('Res Bud År2'!$B44*'Res Bud År2'!N44,0)</f>
        <v>0</v>
      </c>
      <c r="Y44" s="25">
        <f>IFERROR('Res Bud År2'!$B44*'Res Bud År2'!O44,0)</f>
        <v>0</v>
      </c>
    </row>
    <row r="45" spans="1:25" ht="14" x14ac:dyDescent="0.15">
      <c r="A45" s="6" t="str">
        <f>'Res Bud År1'!A45</f>
        <v xml:space="preserve">Konsultarvoden </v>
      </c>
      <c r="B45" s="24">
        <f>IFERROR('Res Bud År1'!$B45*'Res Bud År1'!D45,0)</f>
        <v>0</v>
      </c>
      <c r="C45" s="7">
        <f>IFERROR('Res Bud År1'!$B45*'Res Bud År1'!E45,0)</f>
        <v>0</v>
      </c>
      <c r="D45" s="7">
        <f>IFERROR('Res Bud År1'!$B45*'Res Bud År1'!F45,0)</f>
        <v>0</v>
      </c>
      <c r="E45" s="7">
        <f>IFERROR('Res Bud År1'!$B45*'Res Bud År1'!G45,0)</f>
        <v>0</v>
      </c>
      <c r="F45" s="7">
        <f>IFERROR('Res Bud År1'!$B45*'Res Bud År1'!H45,0)</f>
        <v>0</v>
      </c>
      <c r="G45" s="7">
        <f>IFERROR('Res Bud År1'!$B45*'Res Bud År1'!I45,0)</f>
        <v>0</v>
      </c>
      <c r="H45" s="7">
        <f>IFERROR('Res Bud År1'!$B45*'Res Bud År1'!J45,0)</f>
        <v>0</v>
      </c>
      <c r="I45" s="7">
        <f>IFERROR('Res Bud År1'!$B45*'Res Bud År1'!K45,0)</f>
        <v>0</v>
      </c>
      <c r="J45" s="7">
        <f>IFERROR('Res Bud År1'!$B45*'Res Bud År1'!L45,0)</f>
        <v>0</v>
      </c>
      <c r="K45" s="7">
        <f>IFERROR('Res Bud År1'!$B45*'Res Bud År1'!M45,0)</f>
        <v>0</v>
      </c>
      <c r="L45" s="7">
        <f>IFERROR('Res Bud År1'!$B45*'Res Bud År1'!N45,0)</f>
        <v>0</v>
      </c>
      <c r="M45" s="25">
        <f>IFERROR('Res Bud År1'!$B45*'Res Bud År1'!O45,0)</f>
        <v>0</v>
      </c>
      <c r="N45" s="24">
        <f>IFERROR('Res Bud År2'!$B45*'Res Bud År2'!D45,0)</f>
        <v>0</v>
      </c>
      <c r="O45" s="7">
        <f>IFERROR('Res Bud År2'!$B45*'Res Bud År2'!E45,0)</f>
        <v>0</v>
      </c>
      <c r="P45" s="7">
        <f>IFERROR('Res Bud År2'!$B45*'Res Bud År2'!F45,0)</f>
        <v>0</v>
      </c>
      <c r="Q45" s="7">
        <f>IFERROR('Res Bud År2'!$B45*'Res Bud År2'!G45,0)</f>
        <v>0</v>
      </c>
      <c r="R45" s="7">
        <f>IFERROR('Res Bud År2'!$B45*'Res Bud År2'!H45,0)</f>
        <v>0</v>
      </c>
      <c r="S45" s="7">
        <f>IFERROR('Res Bud År2'!$B45*'Res Bud År2'!I45,0)</f>
        <v>0</v>
      </c>
      <c r="T45" s="7">
        <f>IFERROR('Res Bud År2'!$B45*'Res Bud År2'!J45,0)</f>
        <v>0</v>
      </c>
      <c r="U45" s="7">
        <f>IFERROR('Res Bud År2'!$B45*'Res Bud År2'!K45,0)</f>
        <v>0</v>
      </c>
      <c r="V45" s="7">
        <f>IFERROR('Res Bud År2'!$B45*'Res Bud År2'!L45,0)</f>
        <v>0</v>
      </c>
      <c r="W45" s="7">
        <f>IFERROR('Res Bud År2'!$B45*'Res Bud År2'!M45,0)</f>
        <v>0</v>
      </c>
      <c r="X45" s="7">
        <f>IFERROR('Res Bud År2'!$B45*'Res Bud År2'!N45,0)</f>
        <v>0</v>
      </c>
      <c r="Y45" s="25">
        <f>IFERROR('Res Bud År2'!$B45*'Res Bud År2'!O45,0)</f>
        <v>0</v>
      </c>
    </row>
    <row r="46" spans="1:25" ht="14" x14ac:dyDescent="0.15">
      <c r="A46" s="6" t="str">
        <f>'Res Bud År1'!A46</f>
        <v xml:space="preserve">Bankkostnader </v>
      </c>
      <c r="B46" s="24">
        <f>IFERROR('Res Bud År1'!$B46*'Res Bud År1'!D46,0)</f>
        <v>0</v>
      </c>
      <c r="C46" s="7">
        <f>IFERROR('Res Bud År1'!$B46*'Res Bud År1'!E46,0)</f>
        <v>0</v>
      </c>
      <c r="D46" s="7">
        <f>IFERROR('Res Bud År1'!$B46*'Res Bud År1'!F46,0)</f>
        <v>0</v>
      </c>
      <c r="E46" s="7">
        <f>IFERROR('Res Bud År1'!$B46*'Res Bud År1'!G46,0)</f>
        <v>0</v>
      </c>
      <c r="F46" s="7">
        <f>IFERROR('Res Bud År1'!$B46*'Res Bud År1'!H46,0)</f>
        <v>0</v>
      </c>
      <c r="G46" s="7">
        <f>IFERROR('Res Bud År1'!$B46*'Res Bud År1'!I46,0)</f>
        <v>0</v>
      </c>
      <c r="H46" s="7">
        <f>IFERROR('Res Bud År1'!$B46*'Res Bud År1'!J46,0)</f>
        <v>0</v>
      </c>
      <c r="I46" s="7">
        <f>IFERROR('Res Bud År1'!$B46*'Res Bud År1'!K46,0)</f>
        <v>0</v>
      </c>
      <c r="J46" s="7">
        <f>IFERROR('Res Bud År1'!$B46*'Res Bud År1'!L46,0)</f>
        <v>0</v>
      </c>
      <c r="K46" s="7">
        <f>IFERROR('Res Bud År1'!$B46*'Res Bud År1'!M46,0)</f>
        <v>0</v>
      </c>
      <c r="L46" s="7">
        <f>IFERROR('Res Bud År1'!$B46*'Res Bud År1'!N46,0)</f>
        <v>0</v>
      </c>
      <c r="M46" s="25">
        <f>IFERROR('Res Bud År1'!$B46*'Res Bud År1'!O46,0)</f>
        <v>0</v>
      </c>
      <c r="N46" s="24">
        <f>IFERROR('Res Bud År2'!$B46*'Res Bud År2'!D46,0)</f>
        <v>0</v>
      </c>
      <c r="O46" s="7">
        <f>IFERROR('Res Bud År2'!$B46*'Res Bud År2'!E46,0)</f>
        <v>0</v>
      </c>
      <c r="P46" s="7">
        <f>IFERROR('Res Bud År2'!$B46*'Res Bud År2'!F46,0)</f>
        <v>0</v>
      </c>
      <c r="Q46" s="7">
        <f>IFERROR('Res Bud År2'!$B46*'Res Bud År2'!G46,0)</f>
        <v>0</v>
      </c>
      <c r="R46" s="7">
        <f>IFERROR('Res Bud År2'!$B46*'Res Bud År2'!H46,0)</f>
        <v>0</v>
      </c>
      <c r="S46" s="7">
        <f>IFERROR('Res Bud År2'!$B46*'Res Bud År2'!I46,0)</f>
        <v>0</v>
      </c>
      <c r="T46" s="7">
        <f>IFERROR('Res Bud År2'!$B46*'Res Bud År2'!J46,0)</f>
        <v>0</v>
      </c>
      <c r="U46" s="7">
        <f>IFERROR('Res Bud År2'!$B46*'Res Bud År2'!K46,0)</f>
        <v>0</v>
      </c>
      <c r="V46" s="7">
        <f>IFERROR('Res Bud År2'!$B46*'Res Bud År2'!L46,0)</f>
        <v>0</v>
      </c>
      <c r="W46" s="7">
        <f>IFERROR('Res Bud År2'!$B46*'Res Bud År2'!M46,0)</f>
        <v>0</v>
      </c>
      <c r="X46" s="7">
        <f>IFERROR('Res Bud År2'!$B46*'Res Bud År2'!N46,0)</f>
        <v>0</v>
      </c>
      <c r="Y46" s="25">
        <f>IFERROR('Res Bud År2'!$B46*'Res Bud År2'!O46,0)</f>
        <v>0</v>
      </c>
    </row>
    <row r="47" spans="1:25" ht="14" x14ac:dyDescent="0.15">
      <c r="A47" s="6" t="str">
        <f>'Res Bud År1'!A47</f>
        <v xml:space="preserve">Licensavgifter och royalties </v>
      </c>
      <c r="B47" s="24">
        <f>IFERROR('Res Bud År1'!$B47*'Res Bud År1'!D47,0)</f>
        <v>0</v>
      </c>
      <c r="C47" s="7">
        <f>IFERROR('Res Bud År1'!$B47*'Res Bud År1'!E47,0)</f>
        <v>0</v>
      </c>
      <c r="D47" s="7">
        <f>IFERROR('Res Bud År1'!$B47*'Res Bud År1'!F47,0)</f>
        <v>0</v>
      </c>
      <c r="E47" s="7">
        <f>IFERROR('Res Bud År1'!$B47*'Res Bud År1'!G47,0)</f>
        <v>0</v>
      </c>
      <c r="F47" s="7">
        <f>IFERROR('Res Bud År1'!$B47*'Res Bud År1'!H47,0)</f>
        <v>0</v>
      </c>
      <c r="G47" s="7">
        <f>IFERROR('Res Bud År1'!$B47*'Res Bud År1'!I47,0)</f>
        <v>0</v>
      </c>
      <c r="H47" s="7">
        <f>IFERROR('Res Bud År1'!$B47*'Res Bud År1'!J47,0)</f>
        <v>0</v>
      </c>
      <c r="I47" s="7">
        <f>IFERROR('Res Bud År1'!$B47*'Res Bud År1'!K47,0)</f>
        <v>0</v>
      </c>
      <c r="J47" s="7">
        <f>IFERROR('Res Bud År1'!$B47*'Res Bud År1'!L47,0)</f>
        <v>0</v>
      </c>
      <c r="K47" s="7">
        <f>IFERROR('Res Bud År1'!$B47*'Res Bud År1'!M47,0)</f>
        <v>0</v>
      </c>
      <c r="L47" s="7">
        <f>IFERROR('Res Bud År1'!$B47*'Res Bud År1'!N47,0)</f>
        <v>0</v>
      </c>
      <c r="M47" s="25">
        <f>IFERROR('Res Bud År1'!$B47*'Res Bud År1'!O47,0)</f>
        <v>0</v>
      </c>
      <c r="N47" s="24">
        <f>IFERROR('Res Bud År2'!$B47*'Res Bud År2'!D47,0)</f>
        <v>0</v>
      </c>
      <c r="O47" s="7">
        <f>IFERROR('Res Bud År2'!$B47*'Res Bud År2'!E47,0)</f>
        <v>0</v>
      </c>
      <c r="P47" s="7">
        <f>IFERROR('Res Bud År2'!$B47*'Res Bud År2'!F47,0)</f>
        <v>0</v>
      </c>
      <c r="Q47" s="7">
        <f>IFERROR('Res Bud År2'!$B47*'Res Bud År2'!G47,0)</f>
        <v>0</v>
      </c>
      <c r="R47" s="7">
        <f>IFERROR('Res Bud År2'!$B47*'Res Bud År2'!H47,0)</f>
        <v>0</v>
      </c>
      <c r="S47" s="7">
        <f>IFERROR('Res Bud År2'!$B47*'Res Bud År2'!I47,0)</f>
        <v>0</v>
      </c>
      <c r="T47" s="7">
        <f>IFERROR('Res Bud År2'!$B47*'Res Bud År2'!J47,0)</f>
        <v>0</v>
      </c>
      <c r="U47" s="7">
        <f>IFERROR('Res Bud År2'!$B47*'Res Bud År2'!K47,0)</f>
        <v>0</v>
      </c>
      <c r="V47" s="7">
        <f>IFERROR('Res Bud År2'!$B47*'Res Bud År2'!L47,0)</f>
        <v>0</v>
      </c>
      <c r="W47" s="7">
        <f>IFERROR('Res Bud År2'!$B47*'Res Bud År2'!M47,0)</f>
        <v>0</v>
      </c>
      <c r="X47" s="7">
        <f>IFERROR('Res Bud År2'!$B47*'Res Bud År2'!N47,0)</f>
        <v>0</v>
      </c>
      <c r="Y47" s="25">
        <f>IFERROR('Res Bud År2'!$B47*'Res Bud År2'!O47,0)</f>
        <v>0</v>
      </c>
    </row>
    <row r="48" spans="1:25" ht="14" x14ac:dyDescent="0.15">
      <c r="A48" s="6" t="str">
        <f>'Res Bud År1'!A48</f>
        <v>Kostnader för egna patent/ varumärke</v>
      </c>
      <c r="B48" s="24">
        <f>IFERROR('Res Bud År1'!$B48*'Res Bud År1'!D48,0)</f>
        <v>0</v>
      </c>
      <c r="C48" s="7">
        <f>IFERROR('Res Bud År1'!$B48*'Res Bud År1'!E48,0)</f>
        <v>0</v>
      </c>
      <c r="D48" s="7">
        <f>IFERROR('Res Bud År1'!$B48*'Res Bud År1'!F48,0)</f>
        <v>0</v>
      </c>
      <c r="E48" s="7">
        <f>IFERROR('Res Bud År1'!$B48*'Res Bud År1'!G48,0)</f>
        <v>0</v>
      </c>
      <c r="F48" s="7">
        <f>IFERROR('Res Bud År1'!$B48*'Res Bud År1'!H48,0)</f>
        <v>0</v>
      </c>
      <c r="G48" s="7">
        <f>IFERROR('Res Bud År1'!$B48*'Res Bud År1'!I48,0)</f>
        <v>0</v>
      </c>
      <c r="H48" s="7">
        <f>IFERROR('Res Bud År1'!$B48*'Res Bud År1'!J48,0)</f>
        <v>0</v>
      </c>
      <c r="I48" s="7">
        <f>IFERROR('Res Bud År1'!$B48*'Res Bud År1'!K48,0)</f>
        <v>0</v>
      </c>
      <c r="J48" s="7">
        <f>IFERROR('Res Bud År1'!$B48*'Res Bud År1'!L48,0)</f>
        <v>0</v>
      </c>
      <c r="K48" s="7">
        <f>IFERROR('Res Bud År1'!$B48*'Res Bud År1'!M48,0)</f>
        <v>0</v>
      </c>
      <c r="L48" s="7">
        <f>IFERROR('Res Bud År1'!$B48*'Res Bud År1'!N48,0)</f>
        <v>0</v>
      </c>
      <c r="M48" s="25">
        <f>IFERROR('Res Bud År1'!$B48*'Res Bud År1'!O48,0)</f>
        <v>0</v>
      </c>
      <c r="N48" s="24">
        <f>IFERROR('Res Bud År2'!$B48*'Res Bud År2'!D48,0)</f>
        <v>0</v>
      </c>
      <c r="O48" s="7">
        <f>IFERROR('Res Bud År2'!$B48*'Res Bud År2'!E48,0)</f>
        <v>0</v>
      </c>
      <c r="P48" s="7">
        <f>IFERROR('Res Bud År2'!$B48*'Res Bud År2'!F48,0)</f>
        <v>0</v>
      </c>
      <c r="Q48" s="7">
        <f>IFERROR('Res Bud År2'!$B48*'Res Bud År2'!G48,0)</f>
        <v>0</v>
      </c>
      <c r="R48" s="7">
        <f>IFERROR('Res Bud År2'!$B48*'Res Bud År2'!H48,0)</f>
        <v>0</v>
      </c>
      <c r="S48" s="7">
        <f>IFERROR('Res Bud År2'!$B48*'Res Bud År2'!I48,0)</f>
        <v>0</v>
      </c>
      <c r="T48" s="7">
        <f>IFERROR('Res Bud År2'!$B48*'Res Bud År2'!J48,0)</f>
        <v>0</v>
      </c>
      <c r="U48" s="7">
        <f>IFERROR('Res Bud År2'!$B48*'Res Bud År2'!K48,0)</f>
        <v>0</v>
      </c>
      <c r="V48" s="7">
        <f>IFERROR('Res Bud År2'!$B48*'Res Bud År2'!L48,0)</f>
        <v>0</v>
      </c>
      <c r="W48" s="7">
        <f>IFERROR('Res Bud År2'!$B48*'Res Bud År2'!M48,0)</f>
        <v>0</v>
      </c>
      <c r="X48" s="7">
        <f>IFERROR('Res Bud År2'!$B48*'Res Bud År2'!N48,0)</f>
        <v>0</v>
      </c>
      <c r="Y48" s="25">
        <f>IFERROR('Res Bud År2'!$B48*'Res Bud År2'!O48,0)</f>
        <v>0</v>
      </c>
    </row>
    <row r="49" spans="1:39" ht="14" x14ac:dyDescent="0.15">
      <c r="A49" s="6" t="str">
        <f>'Res Bud År1'!A49</f>
        <v xml:space="preserve">Övriga externa kostnader </v>
      </c>
      <c r="B49" s="24">
        <f>IFERROR('Res Bud År1'!$B49*'Res Bud År1'!D49,0)</f>
        <v>0</v>
      </c>
      <c r="C49" s="7">
        <f>IFERROR('Res Bud År1'!$B49*'Res Bud År1'!E49,0)</f>
        <v>0</v>
      </c>
      <c r="D49" s="7">
        <f>IFERROR('Res Bud År1'!$B49*'Res Bud År1'!F49,0)</f>
        <v>0</v>
      </c>
      <c r="E49" s="7">
        <f>IFERROR('Res Bud År1'!$B49*'Res Bud År1'!G49,0)</f>
        <v>0</v>
      </c>
      <c r="F49" s="7">
        <f>IFERROR('Res Bud År1'!$B49*'Res Bud År1'!H49,0)</f>
        <v>0</v>
      </c>
      <c r="G49" s="7">
        <f>IFERROR('Res Bud År1'!$B49*'Res Bud År1'!I49,0)</f>
        <v>0</v>
      </c>
      <c r="H49" s="7">
        <f>IFERROR('Res Bud År1'!$B49*'Res Bud År1'!J49,0)</f>
        <v>0</v>
      </c>
      <c r="I49" s="7">
        <f>IFERROR('Res Bud År1'!$B49*'Res Bud År1'!K49,0)</f>
        <v>0</v>
      </c>
      <c r="J49" s="7">
        <f>IFERROR('Res Bud År1'!$B49*'Res Bud År1'!L49,0)</f>
        <v>0</v>
      </c>
      <c r="K49" s="7">
        <f>IFERROR('Res Bud År1'!$B49*'Res Bud År1'!M49,0)</f>
        <v>0</v>
      </c>
      <c r="L49" s="7">
        <f>IFERROR('Res Bud År1'!$B49*'Res Bud År1'!N49,0)</f>
        <v>0</v>
      </c>
      <c r="M49" s="25">
        <f>IFERROR('Res Bud År1'!$B49*'Res Bud År1'!O49,0)</f>
        <v>0</v>
      </c>
      <c r="N49" s="24">
        <f>IFERROR('Res Bud År2'!$B49*'Res Bud År2'!D49,0)</f>
        <v>0</v>
      </c>
      <c r="O49" s="7">
        <f>IFERROR('Res Bud År2'!$B49*'Res Bud År2'!E49,0)</f>
        <v>0</v>
      </c>
      <c r="P49" s="7">
        <f>IFERROR('Res Bud År2'!$B49*'Res Bud År2'!F49,0)</f>
        <v>0</v>
      </c>
      <c r="Q49" s="7">
        <f>IFERROR('Res Bud År2'!$B49*'Res Bud År2'!G49,0)</f>
        <v>0</v>
      </c>
      <c r="R49" s="7">
        <f>IFERROR('Res Bud År2'!$B49*'Res Bud År2'!H49,0)</f>
        <v>0</v>
      </c>
      <c r="S49" s="7">
        <f>IFERROR('Res Bud År2'!$B49*'Res Bud År2'!I49,0)</f>
        <v>0</v>
      </c>
      <c r="T49" s="7">
        <f>IFERROR('Res Bud År2'!$B49*'Res Bud År2'!J49,0)</f>
        <v>0</v>
      </c>
      <c r="U49" s="7">
        <f>IFERROR('Res Bud År2'!$B49*'Res Bud År2'!K49,0)</f>
        <v>0</v>
      </c>
      <c r="V49" s="7">
        <f>IFERROR('Res Bud År2'!$B49*'Res Bud År2'!L49,0)</f>
        <v>0</v>
      </c>
      <c r="W49" s="7">
        <f>IFERROR('Res Bud År2'!$B49*'Res Bud År2'!M49,0)</f>
        <v>0</v>
      </c>
      <c r="X49" s="7">
        <f>IFERROR('Res Bud År2'!$B49*'Res Bud År2'!N49,0)</f>
        <v>0</v>
      </c>
      <c r="Y49" s="25">
        <f>IFERROR('Res Bud År2'!$B49*'Res Bud År2'!O49,0)</f>
        <v>0</v>
      </c>
    </row>
    <row r="50" spans="1:39" ht="14" x14ac:dyDescent="0.15">
      <c r="A50" s="6" t="str">
        <f>'Res Bud År1'!A50</f>
        <v>Summa övriga kostnader</v>
      </c>
      <c r="B50" s="26">
        <f t="shared" ref="B50:Y50" si="2">SUM(B32:B49)</f>
        <v>0</v>
      </c>
      <c r="C50" s="8">
        <f t="shared" si="2"/>
        <v>0</v>
      </c>
      <c r="D50" s="8">
        <f t="shared" si="2"/>
        <v>0</v>
      </c>
      <c r="E50" s="8">
        <f t="shared" si="2"/>
        <v>0</v>
      </c>
      <c r="F50" s="8">
        <f t="shared" si="2"/>
        <v>0</v>
      </c>
      <c r="G50" s="8">
        <f t="shared" si="2"/>
        <v>0</v>
      </c>
      <c r="H50" s="8">
        <f t="shared" si="2"/>
        <v>0</v>
      </c>
      <c r="I50" s="8">
        <f t="shared" si="2"/>
        <v>0</v>
      </c>
      <c r="J50" s="8">
        <f t="shared" si="2"/>
        <v>0</v>
      </c>
      <c r="K50" s="8">
        <f t="shared" si="2"/>
        <v>0</v>
      </c>
      <c r="L50" s="8">
        <f t="shared" si="2"/>
        <v>0</v>
      </c>
      <c r="M50" s="27">
        <f t="shared" si="2"/>
        <v>0</v>
      </c>
      <c r="N50" s="26">
        <f t="shared" si="2"/>
        <v>0</v>
      </c>
      <c r="O50" s="8">
        <f t="shared" si="2"/>
        <v>0</v>
      </c>
      <c r="P50" s="8">
        <f t="shared" si="2"/>
        <v>0</v>
      </c>
      <c r="Q50" s="8">
        <f t="shared" si="2"/>
        <v>0</v>
      </c>
      <c r="R50" s="8">
        <f t="shared" si="2"/>
        <v>0</v>
      </c>
      <c r="S50" s="8">
        <f t="shared" si="2"/>
        <v>0</v>
      </c>
      <c r="T50" s="8">
        <f t="shared" si="2"/>
        <v>0</v>
      </c>
      <c r="U50" s="8">
        <f t="shared" si="2"/>
        <v>0</v>
      </c>
      <c r="V50" s="8">
        <f t="shared" si="2"/>
        <v>0</v>
      </c>
      <c r="W50" s="8">
        <f t="shared" si="2"/>
        <v>0</v>
      </c>
      <c r="X50" s="8">
        <f t="shared" si="2"/>
        <v>0</v>
      </c>
      <c r="Y50" s="27">
        <f t="shared" si="2"/>
        <v>0</v>
      </c>
      <c r="Z50" s="2"/>
      <c r="AA50" s="2"/>
      <c r="AB50" s="2"/>
      <c r="AC50" s="2"/>
      <c r="AD50" s="2"/>
      <c r="AE50" s="2"/>
      <c r="AF50" s="2"/>
      <c r="AG50" s="2"/>
      <c r="AH50" s="2"/>
      <c r="AI50" s="2"/>
      <c r="AJ50" s="2"/>
      <c r="AK50" s="2"/>
      <c r="AL50" s="2"/>
      <c r="AM50" s="2"/>
    </row>
    <row r="51" spans="1:39" x14ac:dyDescent="0.15">
      <c r="A51" s="6">
        <f>'Res Bud År1'!A51</f>
        <v>0</v>
      </c>
      <c r="B51" s="28"/>
      <c r="C51" s="5"/>
      <c r="D51" s="5"/>
      <c r="E51" s="5"/>
      <c r="F51" s="5"/>
      <c r="G51" s="5"/>
      <c r="H51" s="5"/>
      <c r="I51" s="5"/>
      <c r="J51" s="5"/>
      <c r="K51" s="5"/>
      <c r="L51" s="5"/>
      <c r="M51" s="29"/>
      <c r="N51" s="28"/>
      <c r="O51" s="5"/>
      <c r="P51" s="5"/>
      <c r="Q51" s="5"/>
      <c r="R51" s="5"/>
      <c r="S51" s="5"/>
      <c r="T51" s="5"/>
      <c r="U51" s="5"/>
      <c r="V51" s="5"/>
      <c r="W51" s="5"/>
      <c r="X51" s="5"/>
      <c r="Y51" s="29"/>
    </row>
    <row r="52" spans="1:39" ht="28" x14ac:dyDescent="0.15">
      <c r="A52" s="6" t="str">
        <f>'Res Bud År1'!A52</f>
        <v>Personalkostnader
(exkl moms)</v>
      </c>
      <c r="B52" s="108" t="s">
        <v>72</v>
      </c>
      <c r="C52" s="109" t="s">
        <v>73</v>
      </c>
      <c r="D52" s="109" t="s">
        <v>74</v>
      </c>
      <c r="E52" s="109" t="s">
        <v>75</v>
      </c>
      <c r="F52" s="109" t="s">
        <v>76</v>
      </c>
      <c r="G52" s="109" t="s">
        <v>77</v>
      </c>
      <c r="H52" s="109" t="s">
        <v>78</v>
      </c>
      <c r="I52" s="109" t="s">
        <v>79</v>
      </c>
      <c r="J52" s="109" t="s">
        <v>80</v>
      </c>
      <c r="K52" s="109" t="s">
        <v>81</v>
      </c>
      <c r="L52" s="109" t="s">
        <v>82</v>
      </c>
      <c r="M52" s="110" t="s">
        <v>83</v>
      </c>
      <c r="N52" s="108" t="s">
        <v>72</v>
      </c>
      <c r="O52" s="109" t="s">
        <v>73</v>
      </c>
      <c r="P52" s="109" t="s">
        <v>74</v>
      </c>
      <c r="Q52" s="109" t="s">
        <v>75</v>
      </c>
      <c r="R52" s="109" t="s">
        <v>76</v>
      </c>
      <c r="S52" s="109" t="s">
        <v>77</v>
      </c>
      <c r="T52" s="109" t="s">
        <v>78</v>
      </c>
      <c r="U52" s="109" t="s">
        <v>79</v>
      </c>
      <c r="V52" s="109" t="s">
        <v>80</v>
      </c>
      <c r="W52" s="109" t="s">
        <v>81</v>
      </c>
      <c r="X52" s="109" t="s">
        <v>82</v>
      </c>
      <c r="Y52" s="110" t="s">
        <v>83</v>
      </c>
    </row>
    <row r="53" spans="1:39" ht="14" x14ac:dyDescent="0.15">
      <c r="A53" s="6" t="str">
        <f>'Res Bud År1'!A53</f>
        <v>Ägarlön (brutto ink semesterersättning)</v>
      </c>
      <c r="B53" s="24">
        <f>IFERROR('Res Bud År1'!$B53*'Res Bud År1'!D53,0)</f>
        <v>0</v>
      </c>
      <c r="C53" s="7">
        <f>IFERROR('Res Bud År1'!$B53*'Res Bud År1'!E53,0)</f>
        <v>0</v>
      </c>
      <c r="D53" s="7">
        <f>IFERROR('Res Bud År1'!$B53*'Res Bud År1'!F53,0)</f>
        <v>0</v>
      </c>
      <c r="E53" s="7">
        <f>IFERROR('Res Bud År1'!$B53*'Res Bud År1'!G53,0)</f>
        <v>0</v>
      </c>
      <c r="F53" s="7">
        <f>IFERROR('Res Bud År1'!$B53*'Res Bud År1'!H53,0)</f>
        <v>0</v>
      </c>
      <c r="G53" s="7">
        <f>IFERROR('Res Bud År1'!$B53*'Res Bud År1'!I53,0)</f>
        <v>0</v>
      </c>
      <c r="H53" s="7">
        <f>IFERROR('Res Bud År1'!$B53*'Res Bud År1'!J53,0)</f>
        <v>0</v>
      </c>
      <c r="I53" s="7">
        <f>IFERROR('Res Bud År1'!$B53*'Res Bud År1'!K53,0)</f>
        <v>0</v>
      </c>
      <c r="J53" s="7">
        <f>IFERROR('Res Bud År1'!$B53*'Res Bud År1'!L53,0)</f>
        <v>0</v>
      </c>
      <c r="K53" s="7">
        <f>IFERROR('Res Bud År1'!$B53*'Res Bud År1'!M53,0)</f>
        <v>0</v>
      </c>
      <c r="L53" s="7">
        <f>IFERROR('Res Bud År1'!$B53*'Res Bud År1'!N53,0)</f>
        <v>0</v>
      </c>
      <c r="M53" s="25">
        <f>IFERROR('Res Bud År1'!$B53*'Res Bud År1'!O53,0)</f>
        <v>0</v>
      </c>
      <c r="N53" s="24">
        <f>IFERROR('Res Bud År2'!$B53*'Res Bud År2'!D53,0)</f>
        <v>0</v>
      </c>
      <c r="O53" s="7">
        <f>IFERROR('Res Bud År2'!$B53*'Res Bud År2'!E53,0)</f>
        <v>0</v>
      </c>
      <c r="P53" s="7">
        <f>IFERROR('Res Bud År2'!$B53*'Res Bud År2'!F53,0)</f>
        <v>0</v>
      </c>
      <c r="Q53" s="7">
        <f>IFERROR('Res Bud År2'!$B53*'Res Bud År2'!G53,0)</f>
        <v>0</v>
      </c>
      <c r="R53" s="7">
        <f>IFERROR('Res Bud År2'!$B53*'Res Bud År2'!H53,0)</f>
        <v>0</v>
      </c>
      <c r="S53" s="7">
        <f>IFERROR('Res Bud År2'!$B53*'Res Bud År2'!I53,0)</f>
        <v>0</v>
      </c>
      <c r="T53" s="7">
        <f>IFERROR('Res Bud År2'!$B53*'Res Bud År2'!J53,0)</f>
        <v>0</v>
      </c>
      <c r="U53" s="7">
        <f>IFERROR('Res Bud År2'!$B53*'Res Bud År2'!K53,0)</f>
        <v>0</v>
      </c>
      <c r="V53" s="7">
        <f>IFERROR('Res Bud År2'!$B53*'Res Bud År2'!L53,0)</f>
        <v>0</v>
      </c>
      <c r="W53" s="7">
        <f>IFERROR('Res Bud År2'!$B53*'Res Bud År2'!M53,0)</f>
        <v>0</v>
      </c>
      <c r="X53" s="7">
        <f>IFERROR('Res Bud År2'!$B53*'Res Bud År2'!N53,0)</f>
        <v>0</v>
      </c>
      <c r="Y53" s="25">
        <f>IFERROR('Res Bud År2'!$B53*'Res Bud År2'!O53,0)</f>
        <v>0</v>
      </c>
    </row>
    <row r="54" spans="1:39" ht="14" x14ac:dyDescent="0.15">
      <c r="A54" s="6" t="str">
        <f>'Res Bud År1'!A54</f>
        <v>Löner (brutto ink semesterersättning)</v>
      </c>
      <c r="B54" s="24">
        <f>IFERROR('Res Bud År1'!$B54*'Res Bud År1'!D54,0)</f>
        <v>0</v>
      </c>
      <c r="C54" s="7">
        <f>IFERROR('Res Bud År1'!$B54*'Res Bud År1'!E54,0)</f>
        <v>0</v>
      </c>
      <c r="D54" s="7">
        <f>IFERROR('Res Bud År1'!$B54*'Res Bud År1'!F54,0)</f>
        <v>0</v>
      </c>
      <c r="E54" s="7">
        <f>IFERROR('Res Bud År1'!$B54*'Res Bud År1'!G54,0)</f>
        <v>0</v>
      </c>
      <c r="F54" s="7">
        <f>IFERROR('Res Bud År1'!$B54*'Res Bud År1'!H54,0)</f>
        <v>0</v>
      </c>
      <c r="G54" s="7">
        <f>IFERROR('Res Bud År1'!$B54*'Res Bud År1'!I54,0)</f>
        <v>0</v>
      </c>
      <c r="H54" s="7">
        <f>IFERROR('Res Bud År1'!$B54*'Res Bud År1'!J54,0)</f>
        <v>0</v>
      </c>
      <c r="I54" s="7">
        <f>IFERROR('Res Bud År1'!$B54*'Res Bud År1'!K54,0)</f>
        <v>0</v>
      </c>
      <c r="J54" s="7">
        <f>IFERROR('Res Bud År1'!$B54*'Res Bud År1'!L54,0)</f>
        <v>0</v>
      </c>
      <c r="K54" s="7">
        <f>IFERROR('Res Bud År1'!$B54*'Res Bud År1'!M54,0)</f>
        <v>0</v>
      </c>
      <c r="L54" s="7">
        <f>IFERROR('Res Bud År1'!$B54*'Res Bud År1'!N54,0)</f>
        <v>0</v>
      </c>
      <c r="M54" s="25">
        <f>IFERROR('Res Bud År1'!$B54*'Res Bud År1'!O54,0)</f>
        <v>0</v>
      </c>
      <c r="N54" s="24">
        <f>IFERROR('Res Bud År2'!$B54*'Res Bud År2'!D54,0)</f>
        <v>0</v>
      </c>
      <c r="O54" s="7">
        <f>IFERROR('Res Bud År2'!$B54*'Res Bud År2'!E54,0)</f>
        <v>0</v>
      </c>
      <c r="P54" s="7">
        <f>IFERROR('Res Bud År2'!$B54*'Res Bud År2'!F54,0)</f>
        <v>0</v>
      </c>
      <c r="Q54" s="7">
        <f>IFERROR('Res Bud År2'!$B54*'Res Bud År2'!G54,0)</f>
        <v>0</v>
      </c>
      <c r="R54" s="7">
        <f>IFERROR('Res Bud År2'!$B54*'Res Bud År2'!H54,0)</f>
        <v>0</v>
      </c>
      <c r="S54" s="7">
        <f>IFERROR('Res Bud År2'!$B54*'Res Bud År2'!I54,0)</f>
        <v>0</v>
      </c>
      <c r="T54" s="7">
        <f>IFERROR('Res Bud År2'!$B54*'Res Bud År2'!J54,0)</f>
        <v>0</v>
      </c>
      <c r="U54" s="7">
        <f>IFERROR('Res Bud År2'!$B54*'Res Bud År2'!K54,0)</f>
        <v>0</v>
      </c>
      <c r="V54" s="7">
        <f>IFERROR('Res Bud År2'!$B54*'Res Bud År2'!L54,0)</f>
        <v>0</v>
      </c>
      <c r="W54" s="7">
        <f>IFERROR('Res Bud År2'!$B54*'Res Bud År2'!M54,0)</f>
        <v>0</v>
      </c>
      <c r="X54" s="7">
        <f>IFERROR('Res Bud År2'!$B54*'Res Bud År2'!N54,0)</f>
        <v>0</v>
      </c>
      <c r="Y54" s="25">
        <f>IFERROR('Res Bud År2'!$B54*'Res Bud År2'!O54,0)</f>
        <v>0</v>
      </c>
    </row>
    <row r="55" spans="1:39" ht="14" x14ac:dyDescent="0.15">
      <c r="A55" s="6" t="str">
        <f>'Res Bud År1'!A56</f>
        <v>Arbetsgivaravgift lön</v>
      </c>
      <c r="B55" s="24">
        <f>IFERROR('Res Bud År1'!$B56*'Res Bud År1'!D56,0)</f>
        <v>0</v>
      </c>
      <c r="C55" s="7">
        <f>IFERROR('Res Bud År1'!$B56*'Res Bud År1'!E56,0)</f>
        <v>0</v>
      </c>
      <c r="D55" s="7">
        <f>IFERROR('Res Bud År1'!$B56*'Res Bud År1'!F56,0)</f>
        <v>0</v>
      </c>
      <c r="E55" s="7">
        <f>IFERROR('Res Bud År1'!$B56*'Res Bud År1'!G56,0)</f>
        <v>0</v>
      </c>
      <c r="F55" s="7">
        <f>IFERROR('Res Bud År1'!$B56*'Res Bud År1'!H56,0)</f>
        <v>0</v>
      </c>
      <c r="G55" s="7">
        <f>IFERROR('Res Bud År1'!$B56*'Res Bud År1'!I56,0)</f>
        <v>0</v>
      </c>
      <c r="H55" s="7">
        <f>IFERROR('Res Bud År1'!$B56*'Res Bud År1'!J56,0)</f>
        <v>0</v>
      </c>
      <c r="I55" s="7">
        <f>IFERROR('Res Bud År1'!$B56*'Res Bud År1'!K56,0)</f>
        <v>0</v>
      </c>
      <c r="J55" s="7">
        <f>IFERROR('Res Bud År1'!$B56*'Res Bud År1'!L56,0)</f>
        <v>0</v>
      </c>
      <c r="K55" s="7">
        <f>IFERROR('Res Bud År1'!$B56*'Res Bud År1'!M56,0)</f>
        <v>0</v>
      </c>
      <c r="L55" s="7">
        <f>IFERROR('Res Bud År1'!$B56*'Res Bud År1'!N56,0)</f>
        <v>0</v>
      </c>
      <c r="M55" s="25">
        <f>IFERROR('Res Bud År1'!$B56*'Res Bud År1'!O56,0)</f>
        <v>0</v>
      </c>
      <c r="N55" s="24">
        <f>IFERROR('Res Bud År2'!$B56*'Res Bud År2'!D56,0)</f>
        <v>0</v>
      </c>
      <c r="O55" s="7">
        <f>IFERROR('Res Bud År2'!$B56*'Res Bud År2'!E56,0)</f>
        <v>0</v>
      </c>
      <c r="P55" s="7">
        <f>IFERROR('Res Bud År2'!$B56*'Res Bud År2'!F56,0)</f>
        <v>0</v>
      </c>
      <c r="Q55" s="7">
        <f>IFERROR('Res Bud År2'!$B56*'Res Bud År2'!G56,0)</f>
        <v>0</v>
      </c>
      <c r="R55" s="7">
        <f>IFERROR('Res Bud År2'!$B56*'Res Bud År2'!H56,0)</f>
        <v>0</v>
      </c>
      <c r="S55" s="7">
        <f>IFERROR('Res Bud År2'!$B56*'Res Bud År2'!I56,0)</f>
        <v>0</v>
      </c>
      <c r="T55" s="7">
        <f>IFERROR('Res Bud År2'!$B56*'Res Bud År2'!J56,0)</f>
        <v>0</v>
      </c>
      <c r="U55" s="7">
        <f>IFERROR('Res Bud År2'!$B56*'Res Bud År2'!K56,0)</f>
        <v>0</v>
      </c>
      <c r="V55" s="7">
        <f>IFERROR('Res Bud År2'!$B56*'Res Bud År2'!L56,0)</f>
        <v>0</v>
      </c>
      <c r="W55" s="7">
        <f>IFERROR('Res Bud År2'!$B56*'Res Bud År2'!M56,0)</f>
        <v>0</v>
      </c>
      <c r="X55" s="7">
        <f>IFERROR('Res Bud År2'!$B56*'Res Bud År2'!N56,0)</f>
        <v>0</v>
      </c>
      <c r="Y55" s="25">
        <f>IFERROR('Res Bud År2'!$B56*'Res Bud År2'!O56,0)</f>
        <v>0</v>
      </c>
    </row>
    <row r="56" spans="1:39" x14ac:dyDescent="0.15">
      <c r="A56" s="6">
        <f>'Res Bud År1'!A80</f>
        <v>0</v>
      </c>
      <c r="B56" s="24">
        <f>IFERROR('Res Bud År1'!$B80*'Res Bud År1'!D80,0)</f>
        <v>0</v>
      </c>
      <c r="C56" s="7">
        <f>IFERROR('Res Bud År1'!$B80*'Res Bud År1'!E80,0)</f>
        <v>0</v>
      </c>
      <c r="D56" s="7">
        <f>IFERROR('Res Bud År1'!$B80*'Res Bud År1'!F80,0)</f>
        <v>0</v>
      </c>
      <c r="E56" s="7">
        <f>IFERROR('Res Bud År1'!$B80*'Res Bud År1'!G80,0)</f>
        <v>0</v>
      </c>
      <c r="F56" s="7">
        <f>IFERROR('Res Bud År1'!$B80*'Res Bud År1'!H80,0)</f>
        <v>0</v>
      </c>
      <c r="G56" s="7">
        <f>IFERROR('Res Bud År1'!$B80*'Res Bud År1'!I80,0)</f>
        <v>0</v>
      </c>
      <c r="H56" s="7">
        <f>IFERROR('Res Bud År1'!$B80*'Res Bud År1'!J80,0)</f>
        <v>0</v>
      </c>
      <c r="I56" s="7">
        <f>IFERROR('Res Bud År1'!$B80*'Res Bud År1'!K80,0)</f>
        <v>0</v>
      </c>
      <c r="J56" s="7">
        <f>IFERROR('Res Bud År1'!$B80*'Res Bud År1'!L80,0)</f>
        <v>0</v>
      </c>
      <c r="K56" s="7">
        <f>IFERROR('Res Bud År1'!$B80*'Res Bud År1'!M80,0)</f>
        <v>0</v>
      </c>
      <c r="L56" s="7">
        <f>IFERROR('Res Bud År1'!$B80*'Res Bud År1'!N80,0)</f>
        <v>0</v>
      </c>
      <c r="M56" s="25">
        <f>IFERROR('Res Bud År1'!$B80*'Res Bud År1'!O80,0)</f>
        <v>0</v>
      </c>
      <c r="N56" s="24">
        <f>IFERROR('Res Bud År2'!$B83*'Res Bud År2'!D83,0)</f>
        <v>0</v>
      </c>
      <c r="O56" s="7">
        <f>IFERROR('Res Bud År2'!$B83*'Res Bud År2'!E83,0)</f>
        <v>0</v>
      </c>
      <c r="P56" s="7">
        <f>IFERROR('Res Bud År2'!$B83*'Res Bud År2'!F83,0)</f>
        <v>0</v>
      </c>
      <c r="Q56" s="7">
        <f>IFERROR('Res Bud År2'!$B83*'Res Bud År2'!G83,0)</f>
        <v>0</v>
      </c>
      <c r="R56" s="7">
        <f>IFERROR('Res Bud År2'!$B83*'Res Bud År2'!H83,0)</f>
        <v>0</v>
      </c>
      <c r="S56" s="7">
        <f>IFERROR('Res Bud År2'!$B83*'Res Bud År2'!I83,0)</f>
        <v>0</v>
      </c>
      <c r="T56" s="7">
        <f>IFERROR('Res Bud År2'!$B83*'Res Bud År2'!J83,0)</f>
        <v>0</v>
      </c>
      <c r="U56" s="7">
        <f>IFERROR('Res Bud År2'!$B83*'Res Bud År2'!K83,0)</f>
        <v>0</v>
      </c>
      <c r="V56" s="7">
        <f>IFERROR('Res Bud År2'!$B83*'Res Bud År2'!L83,0)</f>
        <v>0</v>
      </c>
      <c r="W56" s="7">
        <f>IFERROR('Res Bud År2'!$B83*'Res Bud År2'!M83,0)</f>
        <v>0</v>
      </c>
      <c r="X56" s="7">
        <f>IFERROR('Res Bud År2'!$B83*'Res Bud År2'!N83,0)</f>
        <v>0</v>
      </c>
      <c r="Y56" s="25">
        <f>IFERROR('Res Bud År2'!$B83*'Res Bud År2'!O83,0)</f>
        <v>0</v>
      </c>
    </row>
    <row r="57" spans="1:39" ht="14" x14ac:dyDescent="0.15">
      <c r="A57" s="6" t="str">
        <f>'Res Bud År1'!A57</f>
        <v xml:space="preserve">Sjuklöneförsäkring </v>
      </c>
      <c r="B57" s="24">
        <f>IFERROR('Res Bud År1'!$B57*'Res Bud År1'!D57,0)</f>
        <v>0</v>
      </c>
      <c r="C57" s="7">
        <f>IFERROR('Res Bud År1'!$B57*'Res Bud År1'!E57,0)</f>
        <v>0</v>
      </c>
      <c r="D57" s="7">
        <f>IFERROR('Res Bud År1'!$B57*'Res Bud År1'!F57,0)</f>
        <v>0</v>
      </c>
      <c r="E57" s="7">
        <f>IFERROR('Res Bud År1'!$B57*'Res Bud År1'!G57,0)</f>
        <v>0</v>
      </c>
      <c r="F57" s="7">
        <f>IFERROR('Res Bud År1'!$B57*'Res Bud År1'!H57,0)</f>
        <v>0</v>
      </c>
      <c r="G57" s="7">
        <f>IFERROR('Res Bud År1'!$B57*'Res Bud År1'!I57,0)</f>
        <v>0</v>
      </c>
      <c r="H57" s="7">
        <f>IFERROR('Res Bud År1'!$B57*'Res Bud År1'!J57,0)</f>
        <v>0</v>
      </c>
      <c r="I57" s="7">
        <f>IFERROR('Res Bud År1'!$B57*'Res Bud År1'!K57,0)</f>
        <v>0</v>
      </c>
      <c r="J57" s="7">
        <f>IFERROR('Res Bud År1'!$B57*'Res Bud År1'!L57,0)</f>
        <v>0</v>
      </c>
      <c r="K57" s="7">
        <f>IFERROR('Res Bud År1'!$B57*'Res Bud År1'!M57,0)</f>
        <v>0</v>
      </c>
      <c r="L57" s="7">
        <f>IFERROR('Res Bud År1'!$B57*'Res Bud År1'!N57,0)</f>
        <v>0</v>
      </c>
      <c r="M57" s="25">
        <f>IFERROR('Res Bud År1'!$B57*'Res Bud År1'!O57,0)</f>
        <v>0</v>
      </c>
      <c r="N57" s="24">
        <f>IFERROR('Res Bud År2'!$B57*'Res Bud År2'!D57,0)</f>
        <v>0</v>
      </c>
      <c r="O57" s="7">
        <f>IFERROR('Res Bud År2'!$B57*'Res Bud År2'!E57,0)</f>
        <v>0</v>
      </c>
      <c r="P57" s="7">
        <f>IFERROR('Res Bud År2'!$B57*'Res Bud År2'!F57,0)</f>
        <v>0</v>
      </c>
      <c r="Q57" s="7">
        <f>IFERROR('Res Bud År2'!$B57*'Res Bud År2'!G57,0)</f>
        <v>0</v>
      </c>
      <c r="R57" s="7">
        <f>IFERROR('Res Bud År2'!$B57*'Res Bud År2'!H57,0)</f>
        <v>0</v>
      </c>
      <c r="S57" s="7">
        <f>IFERROR('Res Bud År2'!$B57*'Res Bud År2'!I57,0)</f>
        <v>0</v>
      </c>
      <c r="T57" s="7">
        <f>IFERROR('Res Bud År2'!$B57*'Res Bud År2'!J57,0)</f>
        <v>0</v>
      </c>
      <c r="U57" s="7">
        <f>IFERROR('Res Bud År2'!$B57*'Res Bud År2'!K57,0)</f>
        <v>0</v>
      </c>
      <c r="V57" s="7">
        <f>IFERROR('Res Bud År2'!$B57*'Res Bud År2'!L57,0)</f>
        <v>0</v>
      </c>
      <c r="W57" s="7">
        <f>IFERROR('Res Bud År2'!$B57*'Res Bud År2'!M57,0)</f>
        <v>0</v>
      </c>
      <c r="X57" s="7">
        <f>IFERROR('Res Bud År2'!$B57*'Res Bud År2'!N57,0)</f>
        <v>0</v>
      </c>
      <c r="Y57" s="25">
        <f>IFERROR('Res Bud År2'!$B57*'Res Bud År2'!O57,0)</f>
        <v>0</v>
      </c>
    </row>
    <row r="58" spans="1:39" ht="28" x14ac:dyDescent="0.15">
      <c r="A58" s="6" t="str">
        <f>'Res Bud År1'!A58</f>
        <v xml:space="preserve">Pensionsförsäkrings-
premier </v>
      </c>
      <c r="B58" s="24">
        <f>IFERROR('Res Bud År1'!$B58*'Res Bud År1'!D58,0)</f>
        <v>0</v>
      </c>
      <c r="C58" s="7">
        <f>IFERROR('Res Bud År1'!$B58*'Res Bud År1'!E58,0)</f>
        <v>0</v>
      </c>
      <c r="D58" s="7">
        <f>IFERROR('Res Bud År1'!$B58*'Res Bud År1'!F58,0)</f>
        <v>0</v>
      </c>
      <c r="E58" s="7">
        <f>IFERROR('Res Bud År1'!$B58*'Res Bud År1'!G58,0)</f>
        <v>0</v>
      </c>
      <c r="F58" s="7">
        <f>IFERROR('Res Bud År1'!$B58*'Res Bud År1'!H58,0)</f>
        <v>0</v>
      </c>
      <c r="G58" s="7">
        <f>IFERROR('Res Bud År1'!$B58*'Res Bud År1'!I58,0)</f>
        <v>0</v>
      </c>
      <c r="H58" s="7">
        <f>IFERROR('Res Bud År1'!$B58*'Res Bud År1'!J58,0)</f>
        <v>0</v>
      </c>
      <c r="I58" s="7">
        <f>IFERROR('Res Bud År1'!$B58*'Res Bud År1'!K58,0)</f>
        <v>0</v>
      </c>
      <c r="J58" s="7">
        <f>IFERROR('Res Bud År1'!$B58*'Res Bud År1'!L58,0)</f>
        <v>0</v>
      </c>
      <c r="K58" s="7">
        <f>IFERROR('Res Bud År1'!$B58*'Res Bud År1'!M58,0)</f>
        <v>0</v>
      </c>
      <c r="L58" s="7">
        <f>IFERROR('Res Bud År1'!$B58*'Res Bud År1'!N58,0)</f>
        <v>0</v>
      </c>
      <c r="M58" s="25">
        <f>IFERROR('Res Bud År1'!$B58*'Res Bud År1'!O58,0)</f>
        <v>0</v>
      </c>
      <c r="N58" s="24">
        <f>IFERROR('Res Bud År2'!$B58*'Res Bud År2'!D58,0)</f>
        <v>0</v>
      </c>
      <c r="O58" s="7">
        <f>IFERROR('Res Bud År2'!$B58*'Res Bud År2'!E58,0)</f>
        <v>0</v>
      </c>
      <c r="P58" s="7">
        <f>IFERROR('Res Bud År2'!$B58*'Res Bud År2'!F58,0)</f>
        <v>0</v>
      </c>
      <c r="Q58" s="7">
        <f>IFERROR('Res Bud År2'!$B58*'Res Bud År2'!G58,0)</f>
        <v>0</v>
      </c>
      <c r="R58" s="7">
        <f>IFERROR('Res Bud År2'!$B58*'Res Bud År2'!H58,0)</f>
        <v>0</v>
      </c>
      <c r="S58" s="7">
        <f>IFERROR('Res Bud År2'!$B58*'Res Bud År2'!I58,0)</f>
        <v>0</v>
      </c>
      <c r="T58" s="7">
        <f>IFERROR('Res Bud År2'!$B58*'Res Bud År2'!J58,0)</f>
        <v>0</v>
      </c>
      <c r="U58" s="7">
        <f>IFERROR('Res Bud År2'!$B58*'Res Bud År2'!K58,0)</f>
        <v>0</v>
      </c>
      <c r="V58" s="7">
        <f>IFERROR('Res Bud År2'!$B58*'Res Bud År2'!L58,0)</f>
        <v>0</v>
      </c>
      <c r="W58" s="7">
        <f>IFERROR('Res Bud År2'!$B58*'Res Bud År2'!M58,0)</f>
        <v>0</v>
      </c>
      <c r="X58" s="7">
        <f>IFERROR('Res Bud År2'!$B58*'Res Bud År2'!N58,0)</f>
        <v>0</v>
      </c>
      <c r="Y58" s="25">
        <f>IFERROR('Res Bud År2'!$B58*'Res Bud År2'!O58,0)</f>
        <v>0</v>
      </c>
    </row>
    <row r="59" spans="1:39" ht="14" x14ac:dyDescent="0.15">
      <c r="A59" s="6" t="str">
        <f>'Res Bud År1'!A59</f>
        <v xml:space="preserve">Särskild löneskatt </v>
      </c>
      <c r="B59" s="24">
        <f>IFERROR('Res Bud År1'!$B59*'Res Bud År1'!D59,0)</f>
        <v>0</v>
      </c>
      <c r="C59" s="7">
        <f>IFERROR('Res Bud År1'!$B59*'Res Bud År1'!E59,0)</f>
        <v>0</v>
      </c>
      <c r="D59" s="7">
        <f>IFERROR('Res Bud År1'!$B59*'Res Bud År1'!F59,0)</f>
        <v>0</v>
      </c>
      <c r="E59" s="7">
        <f>IFERROR('Res Bud År1'!$B59*'Res Bud År1'!G59,0)</f>
        <v>0</v>
      </c>
      <c r="F59" s="7">
        <f>IFERROR('Res Bud År1'!$B59*'Res Bud År1'!H59,0)</f>
        <v>0</v>
      </c>
      <c r="G59" s="7">
        <f>IFERROR('Res Bud År1'!$B59*'Res Bud År1'!I59,0)</f>
        <v>0</v>
      </c>
      <c r="H59" s="7">
        <f>IFERROR('Res Bud År1'!$B59*'Res Bud År1'!J59,0)</f>
        <v>0</v>
      </c>
      <c r="I59" s="7">
        <f>IFERROR('Res Bud År1'!$B59*'Res Bud År1'!K59,0)</f>
        <v>0</v>
      </c>
      <c r="J59" s="7">
        <f>IFERROR('Res Bud År1'!$B59*'Res Bud År1'!L59,0)</f>
        <v>0</v>
      </c>
      <c r="K59" s="7">
        <f>IFERROR('Res Bud År1'!$B59*'Res Bud År1'!M59,0)</f>
        <v>0</v>
      </c>
      <c r="L59" s="7">
        <f>IFERROR('Res Bud År1'!$B59*'Res Bud År1'!N59,0)</f>
        <v>0</v>
      </c>
      <c r="M59" s="25">
        <f>IFERROR('Res Bud År1'!$B59*'Res Bud År1'!O59,0)</f>
        <v>0</v>
      </c>
      <c r="N59" s="24">
        <f>IFERROR('Res Bud År2'!$B59*'Res Bud År2'!D59,0)</f>
        <v>0</v>
      </c>
      <c r="O59" s="7">
        <f>IFERROR('Res Bud År2'!$B59*'Res Bud År2'!E59,0)</f>
        <v>0</v>
      </c>
      <c r="P59" s="7">
        <f>IFERROR('Res Bud År2'!$B59*'Res Bud År2'!F59,0)</f>
        <v>0</v>
      </c>
      <c r="Q59" s="7">
        <f>IFERROR('Res Bud År2'!$B59*'Res Bud År2'!G59,0)</f>
        <v>0</v>
      </c>
      <c r="R59" s="7">
        <f>IFERROR('Res Bud År2'!$B59*'Res Bud År2'!H59,0)</f>
        <v>0</v>
      </c>
      <c r="S59" s="7">
        <f>IFERROR('Res Bud År2'!$B59*'Res Bud År2'!I59,0)</f>
        <v>0</v>
      </c>
      <c r="T59" s="7">
        <f>IFERROR('Res Bud År2'!$B59*'Res Bud År2'!J59,0)</f>
        <v>0</v>
      </c>
      <c r="U59" s="7">
        <f>IFERROR('Res Bud År2'!$B59*'Res Bud År2'!K59,0)</f>
        <v>0</v>
      </c>
      <c r="V59" s="7">
        <f>IFERROR('Res Bud År2'!$B59*'Res Bud År2'!L59,0)</f>
        <v>0</v>
      </c>
      <c r="W59" s="7">
        <f>IFERROR('Res Bud År2'!$B59*'Res Bud År2'!M59,0)</f>
        <v>0</v>
      </c>
      <c r="X59" s="7">
        <f>IFERROR('Res Bud År2'!$B59*'Res Bud År2'!N59,0)</f>
        <v>0</v>
      </c>
      <c r="Y59" s="25">
        <f>IFERROR('Res Bud År2'!$B59*'Res Bud År2'!O59,0)</f>
        <v>0</v>
      </c>
    </row>
    <row r="60" spans="1:39" ht="28" x14ac:dyDescent="0.15">
      <c r="A60" s="6" t="str">
        <f>'Res Bud År1'!A60</f>
        <v>Premier för arbetsmarknads-
försäkringar, tex Fora</v>
      </c>
      <c r="B60" s="24">
        <f>IFERROR('Res Bud År1'!$B60*'Res Bud År1'!D60,0)</f>
        <v>0</v>
      </c>
      <c r="C60" s="7">
        <f>IFERROR('Res Bud År1'!$B60*'Res Bud År1'!E60,0)</f>
        <v>0</v>
      </c>
      <c r="D60" s="7">
        <f>IFERROR('Res Bud År1'!$B60*'Res Bud År1'!F60,0)</f>
        <v>0</v>
      </c>
      <c r="E60" s="7">
        <f>IFERROR('Res Bud År1'!$B60*'Res Bud År1'!G60,0)</f>
        <v>0</v>
      </c>
      <c r="F60" s="7">
        <f>IFERROR('Res Bud År1'!$B60*'Res Bud År1'!H60,0)</f>
        <v>0</v>
      </c>
      <c r="G60" s="7">
        <f>IFERROR('Res Bud År1'!$B60*'Res Bud År1'!I60,0)</f>
        <v>0</v>
      </c>
      <c r="H60" s="7">
        <f>IFERROR('Res Bud År1'!$B60*'Res Bud År1'!J60,0)</f>
        <v>0</v>
      </c>
      <c r="I60" s="7">
        <f>IFERROR('Res Bud År1'!$B60*'Res Bud År1'!K60,0)</f>
        <v>0</v>
      </c>
      <c r="J60" s="7">
        <f>IFERROR('Res Bud År1'!$B60*'Res Bud År1'!L60,0)</f>
        <v>0</v>
      </c>
      <c r="K60" s="7">
        <f>IFERROR('Res Bud År1'!$B60*'Res Bud År1'!M60,0)</f>
        <v>0</v>
      </c>
      <c r="L60" s="7">
        <f>IFERROR('Res Bud År1'!$B60*'Res Bud År1'!N60,0)</f>
        <v>0</v>
      </c>
      <c r="M60" s="25">
        <f>IFERROR('Res Bud År1'!$B60*'Res Bud År1'!O60,0)</f>
        <v>0</v>
      </c>
      <c r="N60" s="24">
        <f>IFERROR('Res Bud År2'!$B60*'Res Bud År2'!D60,0)</f>
        <v>0</v>
      </c>
      <c r="O60" s="7">
        <f>IFERROR('Res Bud År2'!$B60*'Res Bud År2'!E60,0)</f>
        <v>0</v>
      </c>
      <c r="P60" s="7">
        <f>IFERROR('Res Bud År2'!$B60*'Res Bud År2'!F60,0)</f>
        <v>0</v>
      </c>
      <c r="Q60" s="7">
        <f>IFERROR('Res Bud År2'!$B60*'Res Bud År2'!G60,0)</f>
        <v>0</v>
      </c>
      <c r="R60" s="7">
        <f>IFERROR('Res Bud År2'!$B60*'Res Bud År2'!H60,0)</f>
        <v>0</v>
      </c>
      <c r="S60" s="7">
        <f>IFERROR('Res Bud År2'!$B60*'Res Bud År2'!I60,0)</f>
        <v>0</v>
      </c>
      <c r="T60" s="7">
        <f>IFERROR('Res Bud År2'!$B60*'Res Bud År2'!J60,0)</f>
        <v>0</v>
      </c>
      <c r="U60" s="7">
        <f>IFERROR('Res Bud År2'!$B60*'Res Bud År2'!K60,0)</f>
        <v>0</v>
      </c>
      <c r="V60" s="7">
        <f>IFERROR('Res Bud År2'!$B60*'Res Bud År2'!L60,0)</f>
        <v>0</v>
      </c>
      <c r="W60" s="7">
        <f>IFERROR('Res Bud År2'!$B60*'Res Bud År2'!M60,0)</f>
        <v>0</v>
      </c>
      <c r="X60" s="7">
        <f>IFERROR('Res Bud År2'!$B60*'Res Bud År2'!N60,0)</f>
        <v>0</v>
      </c>
      <c r="Y60" s="25">
        <f>IFERROR('Res Bud År2'!$B60*'Res Bud År2'!O60,0)</f>
        <v>0</v>
      </c>
    </row>
    <row r="61" spans="1:39" ht="14" x14ac:dyDescent="0.15">
      <c r="A61" s="6" t="str">
        <f>'Res Bud År1'!A61</f>
        <v xml:space="preserve">Utbildning </v>
      </c>
      <c r="B61" s="24">
        <f>IFERROR('Res Bud År1'!$B61*'Res Bud År1'!D61,0)</f>
        <v>0</v>
      </c>
      <c r="C61" s="7">
        <f>IFERROR('Res Bud År1'!$B61*'Res Bud År1'!E61,0)</f>
        <v>0</v>
      </c>
      <c r="D61" s="7">
        <f>IFERROR('Res Bud År1'!$B61*'Res Bud År1'!F61,0)</f>
        <v>0</v>
      </c>
      <c r="E61" s="7">
        <f>IFERROR('Res Bud År1'!$B61*'Res Bud År1'!G61,0)</f>
        <v>0</v>
      </c>
      <c r="F61" s="7">
        <f>IFERROR('Res Bud År1'!$B61*'Res Bud År1'!H61,0)</f>
        <v>0</v>
      </c>
      <c r="G61" s="7">
        <f>IFERROR('Res Bud År1'!$B61*'Res Bud År1'!I61,0)</f>
        <v>0</v>
      </c>
      <c r="H61" s="7">
        <f>IFERROR('Res Bud År1'!$B61*'Res Bud År1'!J61,0)</f>
        <v>0</v>
      </c>
      <c r="I61" s="7">
        <f>IFERROR('Res Bud År1'!$B61*'Res Bud År1'!K61,0)</f>
        <v>0</v>
      </c>
      <c r="J61" s="7">
        <f>IFERROR('Res Bud År1'!$B61*'Res Bud År1'!L61,0)</f>
        <v>0</v>
      </c>
      <c r="K61" s="7">
        <f>IFERROR('Res Bud År1'!$B61*'Res Bud År1'!M61,0)</f>
        <v>0</v>
      </c>
      <c r="L61" s="7">
        <f>IFERROR('Res Bud År1'!$B61*'Res Bud År1'!N61,0)</f>
        <v>0</v>
      </c>
      <c r="M61" s="25">
        <f>IFERROR('Res Bud År1'!$B61*'Res Bud År1'!O61,0)</f>
        <v>0</v>
      </c>
      <c r="N61" s="24">
        <f>IFERROR('Res Bud År2'!$B61*'Res Bud År2'!D61,0)</f>
        <v>0</v>
      </c>
      <c r="O61" s="7">
        <f>IFERROR('Res Bud År2'!$B61*'Res Bud År2'!E61,0)</f>
        <v>0</v>
      </c>
      <c r="P61" s="7">
        <f>IFERROR('Res Bud År2'!$B61*'Res Bud År2'!F61,0)</f>
        <v>0</v>
      </c>
      <c r="Q61" s="7">
        <f>IFERROR('Res Bud År2'!$B61*'Res Bud År2'!G61,0)</f>
        <v>0</v>
      </c>
      <c r="R61" s="7">
        <f>IFERROR('Res Bud År2'!$B61*'Res Bud År2'!H61,0)</f>
        <v>0</v>
      </c>
      <c r="S61" s="7">
        <f>IFERROR('Res Bud År2'!$B61*'Res Bud År2'!I61,0)</f>
        <v>0</v>
      </c>
      <c r="T61" s="7">
        <f>IFERROR('Res Bud År2'!$B61*'Res Bud År2'!J61,0)</f>
        <v>0</v>
      </c>
      <c r="U61" s="7">
        <f>IFERROR('Res Bud År2'!$B61*'Res Bud År2'!K61,0)</f>
        <v>0</v>
      </c>
      <c r="V61" s="7">
        <f>IFERROR('Res Bud År2'!$B61*'Res Bud År2'!L61,0)</f>
        <v>0</v>
      </c>
      <c r="W61" s="7">
        <f>IFERROR('Res Bud År2'!$B61*'Res Bud År2'!M61,0)</f>
        <v>0</v>
      </c>
      <c r="X61" s="7">
        <f>IFERROR('Res Bud År2'!$B61*'Res Bud År2'!N61,0)</f>
        <v>0</v>
      </c>
      <c r="Y61" s="25">
        <f>IFERROR('Res Bud År2'!$B61*'Res Bud År2'!O61,0)</f>
        <v>0</v>
      </c>
    </row>
    <row r="62" spans="1:39" ht="14" x14ac:dyDescent="0.15">
      <c r="A62" s="6" t="str">
        <f>'Res Bud År1'!A62</f>
        <v xml:space="preserve">Sjuk- och hälsovård </v>
      </c>
      <c r="B62" s="24">
        <f>IFERROR('Res Bud År1'!$B62*'Res Bud År1'!D62,0)</f>
        <v>0</v>
      </c>
      <c r="C62" s="7">
        <f>IFERROR('Res Bud År1'!$B62*'Res Bud År1'!E62,0)</f>
        <v>0</v>
      </c>
      <c r="D62" s="7">
        <f>IFERROR('Res Bud År1'!$B62*'Res Bud År1'!F62,0)</f>
        <v>0</v>
      </c>
      <c r="E62" s="7">
        <f>IFERROR('Res Bud År1'!$B62*'Res Bud År1'!G62,0)</f>
        <v>0</v>
      </c>
      <c r="F62" s="7">
        <f>IFERROR('Res Bud År1'!$B62*'Res Bud År1'!H62,0)</f>
        <v>0</v>
      </c>
      <c r="G62" s="7">
        <f>IFERROR('Res Bud År1'!$B62*'Res Bud År1'!I62,0)</f>
        <v>0</v>
      </c>
      <c r="H62" s="7">
        <f>IFERROR('Res Bud År1'!$B62*'Res Bud År1'!J62,0)</f>
        <v>0</v>
      </c>
      <c r="I62" s="7">
        <f>IFERROR('Res Bud År1'!$B62*'Res Bud År1'!K62,0)</f>
        <v>0</v>
      </c>
      <c r="J62" s="7">
        <f>IFERROR('Res Bud År1'!$B62*'Res Bud År1'!L62,0)</f>
        <v>0</v>
      </c>
      <c r="K62" s="7">
        <f>IFERROR('Res Bud År1'!$B62*'Res Bud År1'!M62,0)</f>
        <v>0</v>
      </c>
      <c r="L62" s="7">
        <f>IFERROR('Res Bud År1'!$B62*'Res Bud År1'!N62,0)</f>
        <v>0</v>
      </c>
      <c r="M62" s="25">
        <f>IFERROR('Res Bud År1'!$B62*'Res Bud År1'!O62,0)</f>
        <v>0</v>
      </c>
      <c r="N62" s="24">
        <f>IFERROR('Res Bud År2'!$B62*'Res Bud År2'!D62,0)</f>
        <v>0</v>
      </c>
      <c r="O62" s="7">
        <f>IFERROR('Res Bud År2'!$B62*'Res Bud År2'!E62,0)</f>
        <v>0</v>
      </c>
      <c r="P62" s="7">
        <f>IFERROR('Res Bud År2'!$B62*'Res Bud År2'!F62,0)</f>
        <v>0</v>
      </c>
      <c r="Q62" s="7">
        <f>IFERROR('Res Bud År2'!$B62*'Res Bud År2'!G62,0)</f>
        <v>0</v>
      </c>
      <c r="R62" s="7">
        <f>IFERROR('Res Bud År2'!$B62*'Res Bud År2'!H62,0)</f>
        <v>0</v>
      </c>
      <c r="S62" s="7">
        <f>IFERROR('Res Bud År2'!$B62*'Res Bud År2'!I62,0)</f>
        <v>0</v>
      </c>
      <c r="T62" s="7">
        <f>IFERROR('Res Bud År2'!$B62*'Res Bud År2'!J62,0)</f>
        <v>0</v>
      </c>
      <c r="U62" s="7">
        <f>IFERROR('Res Bud År2'!$B62*'Res Bud År2'!K62,0)</f>
        <v>0</v>
      </c>
      <c r="V62" s="7">
        <f>IFERROR('Res Bud År2'!$B62*'Res Bud År2'!L62,0)</f>
        <v>0</v>
      </c>
      <c r="W62" s="7">
        <f>IFERROR('Res Bud År2'!$B62*'Res Bud År2'!M62,0)</f>
        <v>0</v>
      </c>
      <c r="X62" s="7">
        <f>IFERROR('Res Bud År2'!$B62*'Res Bud År2'!N62,0)</f>
        <v>0</v>
      </c>
      <c r="Y62" s="25">
        <f>IFERROR('Res Bud År2'!$B62*'Res Bud År2'!O62,0)</f>
        <v>0</v>
      </c>
    </row>
    <row r="63" spans="1:39" ht="14" x14ac:dyDescent="0.15">
      <c r="A63" s="6" t="str">
        <f>'Res Bud År1'!A63</f>
        <v xml:space="preserve">Övriga personalkostnader </v>
      </c>
      <c r="B63" s="33">
        <f>IFERROR('Res Bud År1'!$B63*'Res Bud År1'!D63,0)</f>
        <v>0</v>
      </c>
      <c r="C63" s="9">
        <f>IFERROR('Res Bud År1'!$B63*'Res Bud År1'!E63,0)</f>
        <v>0</v>
      </c>
      <c r="D63" s="9">
        <f>IFERROR('Res Bud År1'!$B63*'Res Bud År1'!F63,0)</f>
        <v>0</v>
      </c>
      <c r="E63" s="9">
        <f>IFERROR('Res Bud År1'!$B63*'Res Bud År1'!G63,0)</f>
        <v>0</v>
      </c>
      <c r="F63" s="9">
        <f>IFERROR('Res Bud År1'!$B63*'Res Bud År1'!H63,0)</f>
        <v>0</v>
      </c>
      <c r="G63" s="9">
        <f>IFERROR('Res Bud År1'!$B63*'Res Bud År1'!I63,0)</f>
        <v>0</v>
      </c>
      <c r="H63" s="9">
        <f>IFERROR('Res Bud År1'!$B63*'Res Bud År1'!J63,0)</f>
        <v>0</v>
      </c>
      <c r="I63" s="9">
        <f>IFERROR('Res Bud År1'!$B63*'Res Bud År1'!K63,0)</f>
        <v>0</v>
      </c>
      <c r="J63" s="9">
        <f>IFERROR('Res Bud År1'!$B63*'Res Bud År1'!L63,0)</f>
        <v>0</v>
      </c>
      <c r="K63" s="9">
        <f>IFERROR('Res Bud År1'!$B63*'Res Bud År1'!M63,0)</f>
        <v>0</v>
      </c>
      <c r="L63" s="9">
        <f>IFERROR('Res Bud År1'!$B63*'Res Bud År1'!N63,0)</f>
        <v>0</v>
      </c>
      <c r="M63" s="34">
        <f>IFERROR('Res Bud År1'!$B63*'Res Bud År1'!O63,0)</f>
        <v>0</v>
      </c>
      <c r="N63" s="24">
        <f>IFERROR('Res Bud År2'!$B63*'Res Bud År2'!D63,0)</f>
        <v>0</v>
      </c>
      <c r="O63" s="7">
        <f>IFERROR('Res Bud År2'!$B63*'Res Bud År2'!E63,0)</f>
        <v>0</v>
      </c>
      <c r="P63" s="7">
        <f>IFERROR('Res Bud År2'!$B63*'Res Bud År2'!F63,0)</f>
        <v>0</v>
      </c>
      <c r="Q63" s="7">
        <f>IFERROR('Res Bud År2'!$B63*'Res Bud År2'!G63,0)</f>
        <v>0</v>
      </c>
      <c r="R63" s="7">
        <f>IFERROR('Res Bud År2'!$B63*'Res Bud År2'!H63,0)</f>
        <v>0</v>
      </c>
      <c r="S63" s="7">
        <f>IFERROR('Res Bud År2'!$B63*'Res Bud År2'!I63,0)</f>
        <v>0</v>
      </c>
      <c r="T63" s="7">
        <f>IFERROR('Res Bud År2'!$B63*'Res Bud År2'!J63,0)</f>
        <v>0</v>
      </c>
      <c r="U63" s="7">
        <f>IFERROR('Res Bud År2'!$B63*'Res Bud År2'!K63,0)</f>
        <v>0</v>
      </c>
      <c r="V63" s="7">
        <f>IFERROR('Res Bud År2'!$B63*'Res Bud År2'!L63,0)</f>
        <v>0</v>
      </c>
      <c r="W63" s="7">
        <f>IFERROR('Res Bud År2'!$B63*'Res Bud År2'!M63,0)</f>
        <v>0</v>
      </c>
      <c r="X63" s="7">
        <f>IFERROR('Res Bud År2'!$B63*'Res Bud År2'!N63,0)</f>
        <v>0</v>
      </c>
      <c r="Y63" s="25">
        <f>IFERROR('Res Bud År2'!$B63*'Res Bud År2'!O63,0)</f>
        <v>0</v>
      </c>
      <c r="Z63" s="6"/>
      <c r="AA63" s="6"/>
      <c r="AB63" s="6"/>
      <c r="AC63" s="6"/>
      <c r="AD63" s="6"/>
      <c r="AE63" s="6"/>
      <c r="AF63" s="6"/>
      <c r="AG63" s="6"/>
      <c r="AH63" s="6"/>
      <c r="AI63" s="6"/>
      <c r="AJ63" s="6"/>
      <c r="AK63" s="6"/>
      <c r="AL63" s="6"/>
      <c r="AM63" s="6"/>
    </row>
    <row r="64" spans="1:39" ht="14" x14ac:dyDescent="0.15">
      <c r="A64" s="6" t="str">
        <f>'Res Bud År1'!A64</f>
        <v>Summa personalkostnader</v>
      </c>
      <c r="B64" s="26">
        <f t="shared" ref="B64:Y64" si="3">SUM(B52:B63)</f>
        <v>0</v>
      </c>
      <c r="C64" s="8">
        <f t="shared" si="3"/>
        <v>0</v>
      </c>
      <c r="D64" s="8">
        <f t="shared" si="3"/>
        <v>0</v>
      </c>
      <c r="E64" s="8">
        <f t="shared" si="3"/>
        <v>0</v>
      </c>
      <c r="F64" s="8">
        <f t="shared" si="3"/>
        <v>0</v>
      </c>
      <c r="G64" s="8">
        <f t="shared" si="3"/>
        <v>0</v>
      </c>
      <c r="H64" s="8">
        <f t="shared" si="3"/>
        <v>0</v>
      </c>
      <c r="I64" s="8">
        <f t="shared" si="3"/>
        <v>0</v>
      </c>
      <c r="J64" s="8">
        <f t="shared" si="3"/>
        <v>0</v>
      </c>
      <c r="K64" s="8">
        <f t="shared" si="3"/>
        <v>0</v>
      </c>
      <c r="L64" s="8">
        <f t="shared" si="3"/>
        <v>0</v>
      </c>
      <c r="M64" s="27">
        <f t="shared" si="3"/>
        <v>0</v>
      </c>
      <c r="N64" s="26">
        <f t="shared" si="3"/>
        <v>0</v>
      </c>
      <c r="O64" s="8">
        <f t="shared" si="3"/>
        <v>0</v>
      </c>
      <c r="P64" s="8">
        <f t="shared" si="3"/>
        <v>0</v>
      </c>
      <c r="Q64" s="8">
        <f t="shared" si="3"/>
        <v>0</v>
      </c>
      <c r="R64" s="8">
        <f t="shared" si="3"/>
        <v>0</v>
      </c>
      <c r="S64" s="8">
        <f t="shared" si="3"/>
        <v>0</v>
      </c>
      <c r="T64" s="8">
        <f t="shared" si="3"/>
        <v>0</v>
      </c>
      <c r="U64" s="8">
        <f t="shared" si="3"/>
        <v>0</v>
      </c>
      <c r="V64" s="8">
        <f t="shared" si="3"/>
        <v>0</v>
      </c>
      <c r="W64" s="8">
        <f t="shared" si="3"/>
        <v>0</v>
      </c>
      <c r="X64" s="8">
        <f t="shared" si="3"/>
        <v>0</v>
      </c>
      <c r="Y64" s="27">
        <f t="shared" si="3"/>
        <v>0</v>
      </c>
      <c r="Z64" s="2"/>
      <c r="AA64" s="2"/>
      <c r="AB64" s="2"/>
      <c r="AC64" s="2"/>
      <c r="AD64" s="2"/>
      <c r="AE64" s="2"/>
      <c r="AF64" s="2"/>
      <c r="AG64" s="2"/>
      <c r="AH64" s="2"/>
      <c r="AI64" s="2"/>
      <c r="AJ64" s="2"/>
      <c r="AK64" s="2"/>
      <c r="AL64" s="2"/>
      <c r="AM64" s="2"/>
    </row>
    <row r="65" spans="1:39" x14ac:dyDescent="0.15">
      <c r="A65" s="6"/>
      <c r="B65" s="86"/>
      <c r="C65" s="52"/>
      <c r="D65" s="52"/>
      <c r="E65" s="52"/>
      <c r="F65" s="52"/>
      <c r="G65" s="52"/>
      <c r="H65" s="52"/>
      <c r="I65" s="52"/>
      <c r="J65" s="52"/>
      <c r="K65" s="52"/>
      <c r="L65" s="52"/>
      <c r="M65" s="87"/>
      <c r="N65" s="86"/>
      <c r="O65" s="52"/>
      <c r="P65" s="52"/>
      <c r="Q65" s="52"/>
      <c r="R65" s="52"/>
      <c r="S65" s="52"/>
      <c r="T65" s="52"/>
      <c r="U65" s="52"/>
      <c r="V65" s="52"/>
      <c r="W65" s="52"/>
      <c r="X65" s="52"/>
      <c r="Y65" s="87"/>
      <c r="Z65" s="2"/>
      <c r="AA65" s="2"/>
      <c r="AB65" s="2"/>
      <c r="AC65" s="2"/>
      <c r="AD65" s="2"/>
      <c r="AE65" s="2"/>
      <c r="AF65" s="2"/>
      <c r="AG65" s="2"/>
      <c r="AH65" s="2"/>
      <c r="AI65" s="2"/>
      <c r="AJ65" s="2"/>
      <c r="AK65" s="2"/>
      <c r="AL65" s="2"/>
      <c r="AM65" s="2"/>
    </row>
    <row r="66" spans="1:39" x14ac:dyDescent="0.15">
      <c r="A66" s="6"/>
      <c r="B66" s="86"/>
      <c r="C66" s="52"/>
      <c r="D66" s="52"/>
      <c r="E66" s="52"/>
      <c r="F66" s="52"/>
      <c r="G66" s="52"/>
      <c r="H66" s="52"/>
      <c r="I66" s="52"/>
      <c r="J66" s="52"/>
      <c r="K66" s="52"/>
      <c r="L66" s="52"/>
      <c r="M66" s="87"/>
      <c r="N66" s="86"/>
      <c r="O66" s="52"/>
      <c r="P66" s="52"/>
      <c r="Q66" s="52"/>
      <c r="R66" s="52"/>
      <c r="S66" s="52"/>
      <c r="T66" s="52"/>
      <c r="U66" s="52"/>
      <c r="V66" s="52"/>
      <c r="W66" s="52"/>
      <c r="X66" s="52"/>
      <c r="Y66" s="87"/>
      <c r="Z66" s="2"/>
      <c r="AA66" s="2"/>
      <c r="AB66" s="2"/>
      <c r="AC66" s="2"/>
      <c r="AD66" s="2"/>
      <c r="AE66" s="2"/>
      <c r="AF66" s="2"/>
      <c r="AG66" s="2"/>
      <c r="AH66" s="2"/>
      <c r="AI66" s="2"/>
      <c r="AJ66" s="2"/>
      <c r="AK66" s="2"/>
      <c r="AL66" s="2"/>
      <c r="AM66" s="2"/>
    </row>
    <row r="67" spans="1:39" ht="28" x14ac:dyDescent="0.15">
      <c r="A67" s="6" t="str">
        <f>'Likvid Bud År1'!A89:D89</f>
        <v>Lokaler, ombyggnad, inredning, kontorsutrustn</v>
      </c>
      <c r="B67" s="24">
        <f>IFERROR(-'Likvid Bud År1'!$E89*'Likvid Bud År1'!F89,0)</f>
        <v>0</v>
      </c>
      <c r="C67" s="7">
        <f>IFERROR(-'Likvid Bud År1'!$E89*'Likvid Bud År1'!G89,0)</f>
        <v>0</v>
      </c>
      <c r="D67" s="7">
        <f>IFERROR(-'Likvid Bud År1'!$E89*'Likvid Bud År1'!H89,0)</f>
        <v>0</v>
      </c>
      <c r="E67" s="7">
        <f>IFERROR(-'Likvid Bud År1'!$E89*'Likvid Bud År1'!I89,0)</f>
        <v>0</v>
      </c>
      <c r="F67" s="7">
        <f>IFERROR(-'Likvid Bud År1'!$E89*'Likvid Bud År1'!J89,0)</f>
        <v>0</v>
      </c>
      <c r="G67" s="7">
        <f>IFERROR(-'Likvid Bud År1'!$E89*'Likvid Bud År1'!K89,0)</f>
        <v>0</v>
      </c>
      <c r="H67" s="7">
        <f>IFERROR(-'Likvid Bud År1'!$E89*'Likvid Bud År1'!L89,0)</f>
        <v>0</v>
      </c>
      <c r="I67" s="7">
        <f>IFERROR(-'Likvid Bud År1'!$E89*'Likvid Bud År1'!M89,0)</f>
        <v>0</v>
      </c>
      <c r="J67" s="7">
        <f>IFERROR(-'Likvid Bud År1'!$E89*'Likvid Bud År1'!N89,0)</f>
        <v>0</v>
      </c>
      <c r="K67" s="7">
        <f>IFERROR(-'Likvid Bud År1'!$E89*'Likvid Bud År1'!O89,0)</f>
        <v>0</v>
      </c>
      <c r="L67" s="7">
        <f>IFERROR(-'Likvid Bud År1'!$E89*'Likvid Bud År1'!P89,0)</f>
        <v>0</v>
      </c>
      <c r="M67" s="25">
        <f>IFERROR(-'Likvid Bud År1'!$E89*'Likvid Bud År1'!Q89,0)</f>
        <v>0</v>
      </c>
      <c r="N67" s="24">
        <f>IFERROR(-'Likvid Bud År2'!$E89*'Likvid Bud År2'!F89,0)</f>
        <v>0</v>
      </c>
      <c r="O67" s="7">
        <f>IFERROR(-'Likvid Bud År2'!$E89*'Likvid Bud År2'!G89,0)</f>
        <v>0</v>
      </c>
      <c r="P67" s="7">
        <f>IFERROR(-'Likvid Bud År2'!$E89*'Likvid Bud År2'!H89,0)</f>
        <v>0</v>
      </c>
      <c r="Q67" s="7">
        <f>IFERROR(-'Likvid Bud År2'!$E89*'Likvid Bud År2'!I89,0)</f>
        <v>0</v>
      </c>
      <c r="R67" s="7">
        <f>IFERROR(-'Likvid Bud År2'!$E89*'Likvid Bud År2'!J89,0)</f>
        <v>0</v>
      </c>
      <c r="S67" s="7">
        <f>IFERROR(-'Likvid Bud År2'!$E89*'Likvid Bud År2'!K89,0)</f>
        <v>0</v>
      </c>
      <c r="T67" s="7">
        <f>IFERROR(-'Likvid Bud År2'!$E89*'Likvid Bud År2'!L89,0)</f>
        <v>0</v>
      </c>
      <c r="U67" s="7">
        <f>IFERROR(-'Likvid Bud År2'!$E89*'Likvid Bud År2'!M89,0)</f>
        <v>0</v>
      </c>
      <c r="V67" s="7">
        <f>IFERROR(-'Likvid Bud År2'!$E89*'Likvid Bud År2'!N89,0)</f>
        <v>0</v>
      </c>
      <c r="W67" s="7">
        <f>IFERROR(-'Likvid Bud År2'!$E89*'Likvid Bud År2'!O89,0)</f>
        <v>0</v>
      </c>
      <c r="X67" s="7">
        <f>IFERROR(-'Likvid Bud År2'!$E89*'Likvid Bud År2'!P89,0)</f>
        <v>0</v>
      </c>
      <c r="Y67" s="25">
        <f>IFERROR(-'Likvid Bud År2'!$E89*'Likvid Bud År2'!Q89,0)</f>
        <v>0</v>
      </c>
    </row>
    <row r="68" spans="1:39" ht="14" x14ac:dyDescent="0.15">
      <c r="A68" s="6" t="str">
        <f>'Likvid Bud År1'!A90:D90</f>
        <v>Maskiner, verktyg, utrustning</v>
      </c>
      <c r="B68" s="24">
        <f>IFERROR(-'Likvid Bud År1'!$E90*'Likvid Bud År1'!F90,0)</f>
        <v>0</v>
      </c>
      <c r="C68" s="7">
        <f>IFERROR(-'Likvid Bud År1'!$E90*'Likvid Bud År1'!G90,0)</f>
        <v>0</v>
      </c>
      <c r="D68" s="7">
        <f>IFERROR(-'Likvid Bud År1'!$E90*'Likvid Bud År1'!H90,0)</f>
        <v>0</v>
      </c>
      <c r="E68" s="7">
        <f>IFERROR(-'Likvid Bud År1'!$E90*'Likvid Bud År1'!I90,0)</f>
        <v>0</v>
      </c>
      <c r="F68" s="7">
        <f>IFERROR(-'Likvid Bud År1'!$E90*'Likvid Bud År1'!J90,0)</f>
        <v>0</v>
      </c>
      <c r="G68" s="7">
        <f>IFERROR(-'Likvid Bud År1'!$E90*'Likvid Bud År1'!K90,0)</f>
        <v>0</v>
      </c>
      <c r="H68" s="7">
        <f>IFERROR(-'Likvid Bud År1'!$E90*'Likvid Bud År1'!L90,0)</f>
        <v>0</v>
      </c>
      <c r="I68" s="7">
        <f>IFERROR(-'Likvid Bud År1'!$E90*'Likvid Bud År1'!M90,0)</f>
        <v>0</v>
      </c>
      <c r="J68" s="7">
        <f>IFERROR(-'Likvid Bud År1'!$E90*'Likvid Bud År1'!N90,0)</f>
        <v>0</v>
      </c>
      <c r="K68" s="7">
        <f>IFERROR(-'Likvid Bud År1'!$E90*'Likvid Bud År1'!O90,0)</f>
        <v>0</v>
      </c>
      <c r="L68" s="7">
        <f>IFERROR(-'Likvid Bud År1'!$E90*'Likvid Bud År1'!P90,0)</f>
        <v>0</v>
      </c>
      <c r="M68" s="25">
        <f>IFERROR(-'Likvid Bud År1'!$E90*'Likvid Bud År1'!Q90,0)</f>
        <v>0</v>
      </c>
      <c r="N68" s="24">
        <f>IFERROR(-'Likvid Bud År2'!$E90*'Likvid Bud År2'!F90,0)</f>
        <v>0</v>
      </c>
      <c r="O68" s="7">
        <f>IFERROR(-'Likvid Bud År2'!$E90*'Likvid Bud År2'!G90,0)</f>
        <v>0</v>
      </c>
      <c r="P68" s="7">
        <f>IFERROR(-'Likvid Bud År2'!$E90*'Likvid Bud År2'!H90,0)</f>
        <v>0</v>
      </c>
      <c r="Q68" s="7">
        <f>IFERROR(-'Likvid Bud År2'!$E90*'Likvid Bud År2'!I90,0)</f>
        <v>0</v>
      </c>
      <c r="R68" s="7">
        <f>IFERROR(-'Likvid Bud År2'!$E90*'Likvid Bud År2'!J90,0)</f>
        <v>0</v>
      </c>
      <c r="S68" s="7">
        <f>IFERROR(-'Likvid Bud År2'!$E90*'Likvid Bud År2'!K90,0)</f>
        <v>0</v>
      </c>
      <c r="T68" s="7">
        <f>IFERROR(-'Likvid Bud År2'!$E90*'Likvid Bud År2'!L90,0)</f>
        <v>0</v>
      </c>
      <c r="U68" s="7">
        <f>IFERROR(-'Likvid Bud År2'!$E90*'Likvid Bud År2'!M90,0)</f>
        <v>0</v>
      </c>
      <c r="V68" s="7">
        <f>IFERROR(-'Likvid Bud År2'!$E90*'Likvid Bud År2'!N90,0)</f>
        <v>0</v>
      </c>
      <c r="W68" s="7">
        <f>IFERROR(-'Likvid Bud År2'!$E90*'Likvid Bud År2'!O90,0)</f>
        <v>0</v>
      </c>
      <c r="X68" s="7">
        <f>IFERROR(-'Likvid Bud År2'!$E90*'Likvid Bud År2'!P90,0)</f>
        <v>0</v>
      </c>
      <c r="Y68" s="25">
        <f>IFERROR(-'Likvid Bud År2'!$E90*'Likvid Bud År2'!Q90,0)</f>
        <v>0</v>
      </c>
    </row>
    <row r="69" spans="1:39" ht="14" x14ac:dyDescent="0.15">
      <c r="A69" s="6" t="str">
        <f>'Likvid Bud År1'!A91:D91</f>
        <v>Övrigt</v>
      </c>
      <c r="B69" s="24">
        <f>IFERROR(-'Likvid Bud År1'!$E91*'Likvid Bud År1'!F91,0)</f>
        <v>0</v>
      </c>
      <c r="C69" s="7">
        <f>IFERROR(-'Likvid Bud År1'!$E91*'Likvid Bud År1'!G91,0)</f>
        <v>0</v>
      </c>
      <c r="D69" s="7">
        <f>IFERROR(-'Likvid Bud År1'!$E91*'Likvid Bud År1'!H91,0)</f>
        <v>0</v>
      </c>
      <c r="E69" s="7">
        <f>IFERROR(-'Likvid Bud År1'!$E91*'Likvid Bud År1'!I91,0)</f>
        <v>0</v>
      </c>
      <c r="F69" s="7">
        <f>IFERROR(-'Likvid Bud År1'!$E91*'Likvid Bud År1'!J91,0)</f>
        <v>0</v>
      </c>
      <c r="G69" s="7">
        <f>IFERROR(-'Likvid Bud År1'!$E91*'Likvid Bud År1'!K91,0)</f>
        <v>0</v>
      </c>
      <c r="H69" s="7">
        <f>IFERROR(-'Likvid Bud År1'!$E91*'Likvid Bud År1'!L91,0)</f>
        <v>0</v>
      </c>
      <c r="I69" s="7">
        <f>IFERROR(-'Likvid Bud År1'!$E91*'Likvid Bud År1'!M91,0)</f>
        <v>0</v>
      </c>
      <c r="J69" s="7">
        <f>IFERROR(-'Likvid Bud År1'!$E91*'Likvid Bud År1'!N91,0)</f>
        <v>0</v>
      </c>
      <c r="K69" s="7">
        <f>IFERROR(-'Likvid Bud År1'!$E91*'Likvid Bud År1'!O91,0)</f>
        <v>0</v>
      </c>
      <c r="L69" s="7">
        <f>IFERROR(-'Likvid Bud År1'!$E91*'Likvid Bud År1'!P91,0)</f>
        <v>0</v>
      </c>
      <c r="M69" s="25">
        <f>IFERROR(-'Likvid Bud År1'!$E91*'Likvid Bud År1'!Q91,0)</f>
        <v>0</v>
      </c>
      <c r="N69" s="24">
        <f>IFERROR(-'Likvid Bud År2'!$E91*'Likvid Bud År2'!F91,0)</f>
        <v>0</v>
      </c>
      <c r="O69" s="7">
        <f>IFERROR(-'Likvid Bud År2'!$E91*'Likvid Bud År2'!G91,0)</f>
        <v>0</v>
      </c>
      <c r="P69" s="7">
        <f>IFERROR(-'Likvid Bud År2'!$E91*'Likvid Bud År2'!H91,0)</f>
        <v>0</v>
      </c>
      <c r="Q69" s="7">
        <f>IFERROR(-'Likvid Bud År2'!$E91*'Likvid Bud År2'!I91,0)</f>
        <v>0</v>
      </c>
      <c r="R69" s="7">
        <f>IFERROR(-'Likvid Bud År2'!$E91*'Likvid Bud År2'!J91,0)</f>
        <v>0</v>
      </c>
      <c r="S69" s="7">
        <f>IFERROR(-'Likvid Bud År2'!$E91*'Likvid Bud År2'!K91,0)</f>
        <v>0</v>
      </c>
      <c r="T69" s="7">
        <f>IFERROR(-'Likvid Bud År2'!$E91*'Likvid Bud År2'!L91,0)</f>
        <v>0</v>
      </c>
      <c r="U69" s="7">
        <f>IFERROR(-'Likvid Bud År2'!$E91*'Likvid Bud År2'!M91,0)</f>
        <v>0</v>
      </c>
      <c r="V69" s="7">
        <f>IFERROR(-'Likvid Bud År2'!$E91*'Likvid Bud År2'!N91,0)</f>
        <v>0</v>
      </c>
      <c r="W69" s="7">
        <f>IFERROR(-'Likvid Bud År2'!$E91*'Likvid Bud År2'!O91,0)</f>
        <v>0</v>
      </c>
      <c r="X69" s="7">
        <f>IFERROR(-'Likvid Bud År2'!$E91*'Likvid Bud År2'!P91,0)</f>
        <v>0</v>
      </c>
      <c r="Y69" s="25">
        <f>IFERROR(-'Likvid Bud År2'!$E91*'Likvid Bud År2'!Q91,0)</f>
        <v>0</v>
      </c>
    </row>
    <row r="70" spans="1:39" ht="14" x14ac:dyDescent="0.15">
      <c r="A70" s="6" t="s">
        <v>250</v>
      </c>
      <c r="B70" s="24">
        <f>SUM(B67:B69)</f>
        <v>0</v>
      </c>
      <c r="C70" s="7">
        <f t="shared" ref="C70:Y70" si="4">SUM(C67:C69)</f>
        <v>0</v>
      </c>
      <c r="D70" s="7">
        <f t="shared" si="4"/>
        <v>0</v>
      </c>
      <c r="E70" s="7">
        <f t="shared" si="4"/>
        <v>0</v>
      </c>
      <c r="F70" s="7">
        <f t="shared" si="4"/>
        <v>0</v>
      </c>
      <c r="G70" s="7">
        <f t="shared" si="4"/>
        <v>0</v>
      </c>
      <c r="H70" s="7">
        <f t="shared" si="4"/>
        <v>0</v>
      </c>
      <c r="I70" s="7">
        <f t="shared" si="4"/>
        <v>0</v>
      </c>
      <c r="J70" s="7">
        <f t="shared" si="4"/>
        <v>0</v>
      </c>
      <c r="K70" s="7">
        <f t="shared" si="4"/>
        <v>0</v>
      </c>
      <c r="L70" s="7">
        <f t="shared" si="4"/>
        <v>0</v>
      </c>
      <c r="M70" s="25">
        <f t="shared" si="4"/>
        <v>0</v>
      </c>
      <c r="N70" s="209">
        <f t="shared" si="4"/>
        <v>0</v>
      </c>
      <c r="O70" s="210">
        <f t="shared" si="4"/>
        <v>0</v>
      </c>
      <c r="P70" s="210">
        <f t="shared" si="4"/>
        <v>0</v>
      </c>
      <c r="Q70" s="210">
        <f t="shared" si="4"/>
        <v>0</v>
      </c>
      <c r="R70" s="210">
        <f t="shared" si="4"/>
        <v>0</v>
      </c>
      <c r="S70" s="210">
        <f t="shared" si="4"/>
        <v>0</v>
      </c>
      <c r="T70" s="210">
        <f t="shared" si="4"/>
        <v>0</v>
      </c>
      <c r="U70" s="210">
        <f t="shared" si="4"/>
        <v>0</v>
      </c>
      <c r="V70" s="210">
        <f t="shared" si="4"/>
        <v>0</v>
      </c>
      <c r="W70" s="210">
        <f t="shared" si="4"/>
        <v>0</v>
      </c>
      <c r="X70" s="210">
        <f t="shared" si="4"/>
        <v>0</v>
      </c>
      <c r="Y70" s="211">
        <f t="shared" si="4"/>
        <v>0</v>
      </c>
      <c r="Z70" s="2"/>
      <c r="AA70" s="2"/>
      <c r="AB70" s="2"/>
      <c r="AC70" s="2"/>
      <c r="AD70" s="2"/>
      <c r="AE70" s="2"/>
      <c r="AF70" s="2"/>
      <c r="AG70" s="2"/>
      <c r="AH70" s="2"/>
      <c r="AI70" s="2"/>
      <c r="AJ70" s="2"/>
      <c r="AK70" s="2"/>
      <c r="AL70" s="2"/>
      <c r="AM70" s="2"/>
    </row>
    <row r="71" spans="1:39" x14ac:dyDescent="0.15">
      <c r="A71" s="6"/>
      <c r="B71" s="86"/>
      <c r="C71" s="52"/>
      <c r="D71" s="52"/>
      <c r="E71" s="52"/>
      <c r="F71" s="52"/>
      <c r="G71" s="52"/>
      <c r="H71" s="52"/>
      <c r="I71" s="52"/>
      <c r="J71" s="52"/>
      <c r="K71" s="52"/>
      <c r="L71" s="52"/>
      <c r="M71" s="87"/>
      <c r="N71" s="86"/>
      <c r="O71" s="52"/>
      <c r="P71" s="52"/>
      <c r="Q71" s="52"/>
      <c r="R71" s="52"/>
      <c r="S71" s="52"/>
      <c r="T71" s="52"/>
      <c r="U71" s="52"/>
      <c r="V71" s="52"/>
      <c r="W71" s="52"/>
      <c r="X71" s="52"/>
      <c r="Y71" s="87"/>
      <c r="Z71" s="2"/>
      <c r="AA71" s="2"/>
      <c r="AB71" s="2"/>
      <c r="AC71" s="2"/>
      <c r="AD71" s="2"/>
      <c r="AE71" s="2"/>
      <c r="AF71" s="2"/>
      <c r="AG71" s="2"/>
      <c r="AH71" s="2"/>
      <c r="AI71" s="2"/>
      <c r="AJ71" s="2"/>
      <c r="AK71" s="2"/>
      <c r="AL71" s="2"/>
      <c r="AM71" s="2"/>
    </row>
    <row r="72" spans="1:39" x14ac:dyDescent="0.15">
      <c r="B72" s="86">
        <f t="shared" ref="B72:Y72" si="5">SUM(B17,B50,B64,B70)</f>
        <v>0</v>
      </c>
      <c r="C72" s="52">
        <f t="shared" si="5"/>
        <v>0</v>
      </c>
      <c r="D72" s="52">
        <f t="shared" si="5"/>
        <v>0</v>
      </c>
      <c r="E72" s="52">
        <f t="shared" si="5"/>
        <v>0</v>
      </c>
      <c r="F72" s="52">
        <f t="shared" si="5"/>
        <v>0</v>
      </c>
      <c r="G72" s="52">
        <f t="shared" si="5"/>
        <v>0</v>
      </c>
      <c r="H72" s="52">
        <f t="shared" si="5"/>
        <v>0</v>
      </c>
      <c r="I72" s="52">
        <f t="shared" si="5"/>
        <v>0</v>
      </c>
      <c r="J72" s="52">
        <f t="shared" si="5"/>
        <v>0</v>
      </c>
      <c r="K72" s="52">
        <f t="shared" si="5"/>
        <v>0</v>
      </c>
      <c r="L72" s="52">
        <f t="shared" si="5"/>
        <v>0</v>
      </c>
      <c r="M72" s="87">
        <f t="shared" si="5"/>
        <v>0</v>
      </c>
      <c r="N72" s="86">
        <f t="shared" si="5"/>
        <v>0</v>
      </c>
      <c r="O72" s="52">
        <f t="shared" si="5"/>
        <v>0</v>
      </c>
      <c r="P72" s="52">
        <f t="shared" si="5"/>
        <v>0</v>
      </c>
      <c r="Q72" s="52">
        <f t="shared" si="5"/>
        <v>0</v>
      </c>
      <c r="R72" s="52">
        <f t="shared" si="5"/>
        <v>0</v>
      </c>
      <c r="S72" s="52">
        <f t="shared" si="5"/>
        <v>0</v>
      </c>
      <c r="T72" s="52">
        <f t="shared" si="5"/>
        <v>0</v>
      </c>
      <c r="U72" s="52">
        <f t="shared" si="5"/>
        <v>0</v>
      </c>
      <c r="V72" s="52">
        <f t="shared" si="5"/>
        <v>0</v>
      </c>
      <c r="W72" s="52">
        <f t="shared" si="5"/>
        <v>0</v>
      </c>
      <c r="X72" s="52">
        <f t="shared" si="5"/>
        <v>0</v>
      </c>
      <c r="Y72" s="87">
        <f t="shared" si="5"/>
        <v>0</v>
      </c>
    </row>
    <row r="73" spans="1:39" x14ac:dyDescent="0.15">
      <c r="A73" s="10" t="s">
        <v>59</v>
      </c>
      <c r="B73" s="26">
        <f t="shared" ref="B73:Y73" si="6">B10-B72</f>
        <v>0</v>
      </c>
      <c r="C73" s="8">
        <f t="shared" si="6"/>
        <v>0</v>
      </c>
      <c r="D73" s="8">
        <f t="shared" si="6"/>
        <v>0</v>
      </c>
      <c r="E73" s="8">
        <f t="shared" si="6"/>
        <v>0</v>
      </c>
      <c r="F73" s="8">
        <f t="shared" si="6"/>
        <v>0</v>
      </c>
      <c r="G73" s="8">
        <f t="shared" si="6"/>
        <v>0</v>
      </c>
      <c r="H73" s="8">
        <f t="shared" si="6"/>
        <v>0</v>
      </c>
      <c r="I73" s="8">
        <f t="shared" si="6"/>
        <v>0</v>
      </c>
      <c r="J73" s="8">
        <f t="shared" si="6"/>
        <v>0</v>
      </c>
      <c r="K73" s="8">
        <f t="shared" si="6"/>
        <v>0</v>
      </c>
      <c r="L73" s="8">
        <f t="shared" si="6"/>
        <v>0</v>
      </c>
      <c r="M73" s="27">
        <f t="shared" si="6"/>
        <v>0</v>
      </c>
      <c r="N73" s="26">
        <f t="shared" si="6"/>
        <v>0</v>
      </c>
      <c r="O73" s="8">
        <f t="shared" si="6"/>
        <v>0</v>
      </c>
      <c r="P73" s="8">
        <f t="shared" si="6"/>
        <v>0</v>
      </c>
      <c r="Q73" s="8">
        <f t="shared" si="6"/>
        <v>0</v>
      </c>
      <c r="R73" s="8">
        <f t="shared" si="6"/>
        <v>0</v>
      </c>
      <c r="S73" s="8">
        <f t="shared" si="6"/>
        <v>0</v>
      </c>
      <c r="T73" s="8">
        <f t="shared" si="6"/>
        <v>0</v>
      </c>
      <c r="U73" s="8">
        <f t="shared" si="6"/>
        <v>0</v>
      </c>
      <c r="V73" s="8">
        <f t="shared" si="6"/>
        <v>0</v>
      </c>
      <c r="W73" s="8">
        <f t="shared" si="6"/>
        <v>0</v>
      </c>
      <c r="X73" s="8">
        <f t="shared" si="6"/>
        <v>0</v>
      </c>
      <c r="Y73" s="27">
        <f t="shared" si="6"/>
        <v>0</v>
      </c>
    </row>
    <row r="74" spans="1:39" x14ac:dyDescent="0.15">
      <c r="A74" s="11"/>
      <c r="B74" s="19"/>
      <c r="C74" s="20"/>
      <c r="D74" s="20"/>
      <c r="E74" s="20"/>
      <c r="F74" s="20"/>
      <c r="G74" s="20"/>
      <c r="H74" s="20"/>
      <c r="I74" s="20"/>
      <c r="J74" s="20"/>
      <c r="K74" s="20"/>
      <c r="L74" s="20"/>
      <c r="M74" s="88">
        <f>SUM(B73:M73)</f>
        <v>0</v>
      </c>
      <c r="N74" s="89"/>
      <c r="O74" s="90"/>
      <c r="P74" s="90"/>
      <c r="Q74" s="90"/>
      <c r="R74" s="90"/>
      <c r="S74" s="90"/>
      <c r="T74" s="90"/>
      <c r="U74" s="90"/>
      <c r="V74" s="90"/>
      <c r="W74" s="90"/>
      <c r="X74" s="90"/>
      <c r="Y74" s="88">
        <f>SUM(N73:Y73)</f>
        <v>0</v>
      </c>
    </row>
    <row r="75" spans="1:39" x14ac:dyDescent="0.15">
      <c r="A75" s="11"/>
      <c r="B75" s="19"/>
      <c r="C75" s="20"/>
      <c r="D75" s="20"/>
      <c r="E75" s="20"/>
      <c r="F75" s="20"/>
      <c r="G75" s="20"/>
      <c r="H75" s="20"/>
      <c r="I75" s="20"/>
      <c r="J75" s="20"/>
      <c r="K75" s="20"/>
      <c r="L75" s="20"/>
      <c r="M75" s="21"/>
      <c r="N75" s="19"/>
      <c r="O75" s="20"/>
      <c r="P75" s="20"/>
      <c r="Q75" s="20"/>
      <c r="R75" s="20"/>
      <c r="S75" s="20"/>
      <c r="T75" s="20"/>
      <c r="U75" s="20"/>
      <c r="V75" s="20"/>
      <c r="W75" s="20"/>
      <c r="X75" s="20"/>
      <c r="Y75" s="21"/>
    </row>
    <row r="76" spans="1:39" x14ac:dyDescent="0.15">
      <c r="A76" s="11"/>
      <c r="B76" s="19"/>
      <c r="C76" s="20" t="s">
        <v>337</v>
      </c>
      <c r="D76" s="20"/>
      <c r="E76" s="20"/>
      <c r="F76" s="20"/>
      <c r="G76" s="20"/>
      <c r="H76" s="20"/>
      <c r="I76" s="20"/>
      <c r="J76" s="20"/>
      <c r="K76" s="20"/>
      <c r="L76" s="20"/>
      <c r="M76" s="21"/>
      <c r="N76" s="19"/>
      <c r="O76" s="20"/>
      <c r="P76" s="20"/>
      <c r="Q76" s="20"/>
      <c r="R76" s="20"/>
      <c r="S76" s="20"/>
      <c r="T76" s="20"/>
      <c r="U76" s="20"/>
      <c r="V76" s="20"/>
      <c r="W76" s="20"/>
      <c r="X76" s="20"/>
      <c r="Y76" s="21"/>
    </row>
    <row r="77" spans="1:39" x14ac:dyDescent="0.15">
      <c r="A77" s="12"/>
      <c r="B77" s="30"/>
      <c r="C77" s="31"/>
      <c r="D77" s="31"/>
      <c r="E77" s="31"/>
      <c r="F77" s="31"/>
      <c r="G77" s="31"/>
      <c r="H77" s="31"/>
      <c r="I77" s="31"/>
      <c r="J77" s="31"/>
      <c r="K77" s="31"/>
      <c r="L77" s="31"/>
      <c r="M77" s="32"/>
      <c r="N77" s="30"/>
      <c r="O77" s="31"/>
      <c r="P77" s="31"/>
      <c r="Q77" s="31"/>
      <c r="R77" s="31"/>
      <c r="S77" s="31"/>
      <c r="T77" s="31"/>
      <c r="U77" s="31"/>
      <c r="V77" s="31"/>
      <c r="W77" s="31"/>
      <c r="X77" s="31"/>
      <c r="Y77" s="32"/>
      <c r="Z77" s="2"/>
      <c r="AA77" s="2"/>
      <c r="AB77" s="2"/>
      <c r="AC77" s="2"/>
      <c r="AD77" s="2"/>
      <c r="AE77" s="2"/>
      <c r="AF77" s="2"/>
      <c r="AG77" s="2"/>
      <c r="AH77" s="2"/>
      <c r="AI77" s="2"/>
      <c r="AJ77" s="2"/>
      <c r="AK77" s="2"/>
      <c r="AL77" s="2"/>
      <c r="AM77" s="2"/>
    </row>
    <row r="78" spans="1:39" ht="14" x14ac:dyDescent="0.15">
      <c r="A78" s="13" t="s">
        <v>63</v>
      </c>
      <c r="B78" s="108" t="s">
        <v>72</v>
      </c>
      <c r="C78" s="109" t="s">
        <v>73</v>
      </c>
      <c r="D78" s="109" t="s">
        <v>74</v>
      </c>
      <c r="E78" s="109" t="s">
        <v>75</v>
      </c>
      <c r="F78" s="109" t="s">
        <v>76</v>
      </c>
      <c r="G78" s="109" t="s">
        <v>77</v>
      </c>
      <c r="H78" s="109" t="s">
        <v>78</v>
      </c>
      <c r="I78" s="109" t="s">
        <v>79</v>
      </c>
      <c r="J78" s="109" t="s">
        <v>80</v>
      </c>
      <c r="K78" s="109" t="s">
        <v>81</v>
      </c>
      <c r="L78" s="109" t="s">
        <v>82</v>
      </c>
      <c r="M78" s="110" t="s">
        <v>83</v>
      </c>
      <c r="N78" s="108" t="s">
        <v>72</v>
      </c>
      <c r="O78" s="109" t="s">
        <v>73</v>
      </c>
      <c r="P78" s="109" t="s">
        <v>74</v>
      </c>
      <c r="Q78" s="109" t="s">
        <v>75</v>
      </c>
      <c r="R78" s="109" t="s">
        <v>76</v>
      </c>
      <c r="S78" s="109" t="s">
        <v>77</v>
      </c>
      <c r="T78" s="109" t="s">
        <v>78</v>
      </c>
      <c r="U78" s="109" t="s">
        <v>79</v>
      </c>
      <c r="V78" s="109" t="s">
        <v>80</v>
      </c>
      <c r="W78" s="109" t="s">
        <v>81</v>
      </c>
      <c r="X78" s="109" t="s">
        <v>82</v>
      </c>
      <c r="Y78" s="110" t="s">
        <v>83</v>
      </c>
    </row>
    <row r="79" spans="1:39" ht="14" x14ac:dyDescent="0.15">
      <c r="A79" s="15" t="s">
        <v>338</v>
      </c>
      <c r="B79" s="319" t="str">
        <f>'Res Bud År1'!D4</f>
        <v>jan-21</v>
      </c>
      <c r="C79" s="14" t="str">
        <f>'Res Bud År1'!E4</f>
        <v>feb-21</v>
      </c>
      <c r="D79" s="14" t="str">
        <f>'Res Bud År1'!F4</f>
        <v>mar-21</v>
      </c>
      <c r="E79" s="14" t="str">
        <f>'Res Bud År1'!G4</f>
        <v>apr-21</v>
      </c>
      <c r="F79" s="14" t="str">
        <f>'Res Bud År1'!H4</f>
        <v>maj-21</v>
      </c>
      <c r="G79" s="14" t="str">
        <f>'Res Bud År1'!I4</f>
        <v>jun-21</v>
      </c>
      <c r="H79" s="14" t="str">
        <f>'Res Bud År1'!J4</f>
        <v>jul-21</v>
      </c>
      <c r="I79" s="14" t="str">
        <f>'Res Bud År1'!K4</f>
        <v>aug-21</v>
      </c>
      <c r="J79" s="14" t="str">
        <f>'Res Bud År1'!L4</f>
        <v>sep-21</v>
      </c>
      <c r="K79" s="14" t="str">
        <f>'Res Bud År1'!M4</f>
        <v>okt-21</v>
      </c>
      <c r="L79" s="14" t="str">
        <f>'Res Bud År1'!N4</f>
        <v>nov-21</v>
      </c>
      <c r="M79" s="320" t="str">
        <f>'Res Bud År1'!O4</f>
        <v>dec-21</v>
      </c>
      <c r="N79" s="319" t="str">
        <f>'Res Bud År2'!D4</f>
        <v>jan-22</v>
      </c>
      <c r="O79" s="14" t="str">
        <f>'Res Bud År2'!E4</f>
        <v>feb-22</v>
      </c>
      <c r="P79" s="14" t="str">
        <f>'Res Bud År2'!F4</f>
        <v>mar-22</v>
      </c>
      <c r="Q79" s="14" t="str">
        <f>'Res Bud År2'!G4</f>
        <v>apr-22</v>
      </c>
      <c r="R79" s="14" t="str">
        <f>'Res Bud År2'!H4</f>
        <v>maj-22</v>
      </c>
      <c r="S79" s="14" t="str">
        <f>'Res Bud År2'!I4</f>
        <v>jun-22</v>
      </c>
      <c r="T79" s="14" t="str">
        <f>'Res Bud År2'!J4</f>
        <v>jul-22</v>
      </c>
      <c r="U79" s="14" t="str">
        <f>'Res Bud År2'!K4</f>
        <v>aug-22</v>
      </c>
      <c r="V79" s="14" t="str">
        <f>'Res Bud År2'!L4</f>
        <v>sep-22</v>
      </c>
      <c r="W79" s="14" t="str">
        <f>'Res Bud År2'!M4</f>
        <v>okt-22</v>
      </c>
      <c r="X79" s="14" t="str">
        <f>'Res Bud År2'!N4</f>
        <v>nov-22</v>
      </c>
      <c r="Y79" s="320" t="str">
        <f>'Res Bud År2'!O4</f>
        <v>dec-22</v>
      </c>
      <c r="Z79" s="2"/>
      <c r="AA79" s="2"/>
      <c r="AB79" s="2"/>
      <c r="AC79" s="2"/>
      <c r="AD79" s="2"/>
      <c r="AE79" s="2"/>
      <c r="AF79" s="2"/>
      <c r="AG79" s="2"/>
      <c r="AH79" s="2"/>
      <c r="AI79" s="2"/>
      <c r="AJ79" s="2"/>
      <c r="AK79" s="2"/>
      <c r="AL79" s="2"/>
      <c r="AM79" s="2"/>
    </row>
    <row r="80" spans="1:39" ht="14" x14ac:dyDescent="0.15">
      <c r="A80" s="15" t="s">
        <v>32</v>
      </c>
      <c r="B80" s="319"/>
      <c r="C80" s="14"/>
      <c r="D80" s="14"/>
      <c r="E80" s="14"/>
      <c r="F80" s="14">
        <f>SUM(B$73:D$73)</f>
        <v>0</v>
      </c>
      <c r="G80" s="14"/>
      <c r="H80" s="14"/>
      <c r="I80" s="14">
        <f>SUM(E$73:G$73)</f>
        <v>0</v>
      </c>
      <c r="J80" s="14"/>
      <c r="K80" s="14"/>
      <c r="L80" s="14">
        <f>SUM(H$73:J$73)</f>
        <v>0</v>
      </c>
      <c r="M80" s="320"/>
      <c r="N80" s="319"/>
      <c r="O80" s="14">
        <f>SUM(K$73:M$73)</f>
        <v>0</v>
      </c>
      <c r="P80" s="14"/>
      <c r="Q80" s="14"/>
      <c r="R80" s="14">
        <f>SUM(N$73:P$73)</f>
        <v>0</v>
      </c>
      <c r="S80" s="14"/>
      <c r="T80" s="14"/>
      <c r="U80" s="14">
        <f>SUM(Q$73:S$73)</f>
        <v>0</v>
      </c>
      <c r="V80" s="14"/>
      <c r="W80" s="14"/>
      <c r="X80" s="14">
        <f>SUM(T$73:V$73)</f>
        <v>0</v>
      </c>
      <c r="Y80" s="320"/>
      <c r="Z80" s="2"/>
      <c r="AA80" s="2"/>
      <c r="AB80" s="2"/>
      <c r="AC80" s="2"/>
      <c r="AD80" s="2"/>
      <c r="AE80" s="2"/>
      <c r="AF80" s="2"/>
      <c r="AG80" s="2"/>
      <c r="AH80" s="2"/>
      <c r="AI80" s="2"/>
      <c r="AJ80" s="2"/>
      <c r="AK80" s="2"/>
      <c r="AL80" s="2"/>
      <c r="AM80" s="2"/>
    </row>
    <row r="81" spans="1:39" ht="14" x14ac:dyDescent="0.15">
      <c r="A81" s="15" t="s">
        <v>33</v>
      </c>
      <c r="B81" s="319"/>
      <c r="C81" s="14"/>
      <c r="D81" s="14"/>
      <c r="E81" s="14">
        <f>SUM(A$73:C$73)</f>
        <v>0</v>
      </c>
      <c r="F81" s="14"/>
      <c r="G81" s="14"/>
      <c r="H81" s="14">
        <f>SUM(D$73:F$73)</f>
        <v>0</v>
      </c>
      <c r="I81" s="14"/>
      <c r="J81" s="14"/>
      <c r="K81" s="14">
        <f>SUM(G$73:I$73)</f>
        <v>0</v>
      </c>
      <c r="L81" s="14"/>
      <c r="M81" s="320"/>
      <c r="N81" s="14">
        <f>SUM(J$73:L$73)</f>
        <v>0</v>
      </c>
      <c r="O81" s="14"/>
      <c r="P81" s="14"/>
      <c r="Q81" s="14">
        <f>SUM(M$73:O$73)</f>
        <v>0</v>
      </c>
      <c r="R81" s="14"/>
      <c r="S81" s="14"/>
      <c r="T81" s="14">
        <f>SUM(P$73:R$73)</f>
        <v>0</v>
      </c>
      <c r="U81" s="14"/>
      <c r="V81" s="14"/>
      <c r="W81" s="14">
        <f>SUM(S$73:U$73)</f>
        <v>0</v>
      </c>
      <c r="X81" s="14"/>
      <c r="Y81" s="320"/>
      <c r="Z81" s="2"/>
      <c r="AA81" s="2"/>
      <c r="AB81" s="2"/>
      <c r="AC81" s="2"/>
      <c r="AD81" s="2"/>
      <c r="AE81" s="2"/>
      <c r="AF81" s="2"/>
      <c r="AG81" s="2"/>
      <c r="AH81" s="2"/>
      <c r="AI81" s="2"/>
      <c r="AJ81" s="2"/>
      <c r="AK81" s="2"/>
      <c r="AL81" s="2"/>
      <c r="AM81" s="2"/>
    </row>
    <row r="82" spans="1:39" ht="14" x14ac:dyDescent="0.15">
      <c r="A82" s="15" t="s">
        <v>34</v>
      </c>
      <c r="B82" s="319"/>
      <c r="C82" s="14"/>
      <c r="D82" s="14">
        <f>SUM(A$73:B$73)</f>
        <v>0</v>
      </c>
      <c r="E82" s="14"/>
      <c r="F82" s="14"/>
      <c r="G82" s="14">
        <f>SUM(C$73:E$73)</f>
        <v>0</v>
      </c>
      <c r="H82" s="14"/>
      <c r="I82" s="14"/>
      <c r="J82" s="14">
        <f>SUM(F$73:H$73)</f>
        <v>0</v>
      </c>
      <c r="K82" s="14"/>
      <c r="L82" s="14"/>
      <c r="M82" s="14">
        <f>SUM(I$73:K$73)</f>
        <v>0</v>
      </c>
      <c r="N82" s="319"/>
      <c r="O82" s="14"/>
      <c r="P82" s="14">
        <f>SUM(L$73:N$73)</f>
        <v>0</v>
      </c>
      <c r="Q82" s="14"/>
      <c r="R82" s="14"/>
      <c r="S82" s="14">
        <f>SUM(O$73:Q$73)</f>
        <v>0</v>
      </c>
      <c r="T82" s="14"/>
      <c r="U82" s="14"/>
      <c r="V82" s="14">
        <f>SUM(R$73:T$73)</f>
        <v>0</v>
      </c>
      <c r="W82" s="14"/>
      <c r="X82" s="14"/>
      <c r="Y82" s="14">
        <f>SUM(U$73:W$73)</f>
        <v>0</v>
      </c>
      <c r="Z82" s="2"/>
      <c r="AA82" s="2"/>
      <c r="AB82" s="2"/>
      <c r="AC82" s="2"/>
      <c r="AD82" s="2"/>
      <c r="AE82" s="2"/>
      <c r="AF82" s="2"/>
      <c r="AG82" s="2"/>
      <c r="AH82" s="2"/>
      <c r="AI82" s="2"/>
      <c r="AJ82" s="2"/>
      <c r="AK82" s="2"/>
      <c r="AL82" s="2"/>
      <c r="AM82" s="2"/>
    </row>
    <row r="83" spans="1:39" ht="14" x14ac:dyDescent="0.15">
      <c r="A83" s="15" t="s">
        <v>35</v>
      </c>
      <c r="B83" s="319"/>
      <c r="C83" s="14"/>
      <c r="D83" s="14"/>
      <c r="E83" s="14"/>
      <c r="F83" s="14">
        <f>SUM(B$73:D$73)</f>
        <v>0</v>
      </c>
      <c r="G83" s="14"/>
      <c r="H83" s="14"/>
      <c r="I83" s="14">
        <f>SUM(E$73:G$73)</f>
        <v>0</v>
      </c>
      <c r="J83" s="14"/>
      <c r="K83" s="14"/>
      <c r="L83" s="14">
        <f>SUM(H$73:J$73)</f>
        <v>0</v>
      </c>
      <c r="M83" s="320"/>
      <c r="N83" s="319"/>
      <c r="O83" s="14">
        <f>SUM(K$73:M$73)</f>
        <v>0</v>
      </c>
      <c r="P83" s="14"/>
      <c r="Q83" s="14"/>
      <c r="R83" s="14">
        <f>SUM(N$73:P$73)</f>
        <v>0</v>
      </c>
      <c r="S83" s="14"/>
      <c r="T83" s="14"/>
      <c r="U83" s="14">
        <f>SUM(Q$73:S$73)</f>
        <v>0</v>
      </c>
      <c r="V83" s="14"/>
      <c r="W83" s="14"/>
      <c r="X83" s="14">
        <f>SUM(T$73:V$73)</f>
        <v>0</v>
      </c>
      <c r="Y83" s="320"/>
      <c r="Z83" s="2"/>
      <c r="AA83" s="2"/>
      <c r="AB83" s="2"/>
      <c r="AC83" s="2"/>
      <c r="AD83" s="2"/>
      <c r="AE83" s="2"/>
      <c r="AF83" s="2"/>
      <c r="AG83" s="2"/>
      <c r="AH83" s="2"/>
      <c r="AI83" s="2"/>
      <c r="AJ83" s="2"/>
      <c r="AK83" s="2"/>
      <c r="AL83" s="2"/>
      <c r="AM83" s="2"/>
    </row>
    <row r="84" spans="1:39" ht="14" x14ac:dyDescent="0.15">
      <c r="A84" s="15" t="s">
        <v>36</v>
      </c>
      <c r="B84" s="319"/>
      <c r="C84" s="14"/>
      <c r="D84" s="14"/>
      <c r="E84" s="14">
        <f>SUM(A$73:C$73)</f>
        <v>0</v>
      </c>
      <c r="F84" s="14"/>
      <c r="G84" s="14"/>
      <c r="H84" s="14">
        <f>SUM(D$73:F$73)</f>
        <v>0</v>
      </c>
      <c r="I84" s="14"/>
      <c r="J84" s="14"/>
      <c r="K84" s="14">
        <f>SUM(G$73:I$73)</f>
        <v>0</v>
      </c>
      <c r="L84" s="14"/>
      <c r="M84" s="320"/>
      <c r="N84" s="14">
        <f>SUM(J$73:L$73)</f>
        <v>0</v>
      </c>
      <c r="O84" s="14"/>
      <c r="P84" s="14"/>
      <c r="Q84" s="14">
        <f>SUM(M$73:O$73)</f>
        <v>0</v>
      </c>
      <c r="R84" s="14"/>
      <c r="S84" s="14"/>
      <c r="T84" s="14">
        <f>SUM(P$73:R$73)</f>
        <v>0</v>
      </c>
      <c r="U84" s="14"/>
      <c r="V84" s="14"/>
      <c r="W84" s="14">
        <f>SUM(S$73:U$73)</f>
        <v>0</v>
      </c>
      <c r="X84" s="14"/>
      <c r="Y84" s="320"/>
      <c r="Z84" s="2"/>
      <c r="AA84" s="2"/>
      <c r="AB84" s="2"/>
      <c r="AC84" s="2"/>
      <c r="AD84" s="2"/>
      <c r="AE84" s="2"/>
      <c r="AF84" s="2"/>
      <c r="AG84" s="2"/>
      <c r="AH84" s="2"/>
      <c r="AI84" s="2"/>
      <c r="AJ84" s="2"/>
      <c r="AK84" s="2"/>
      <c r="AL84" s="2"/>
      <c r="AM84" s="2"/>
    </row>
    <row r="85" spans="1:39" ht="14" x14ac:dyDescent="0.15">
      <c r="A85" s="15" t="s">
        <v>37</v>
      </c>
      <c r="B85" s="319"/>
      <c r="C85" s="14"/>
      <c r="D85" s="14">
        <f>SUM(A$73:B$73)</f>
        <v>0</v>
      </c>
      <c r="E85" s="14"/>
      <c r="F85" s="14"/>
      <c r="G85" s="14">
        <f>SUM(C$73:E$73)</f>
        <v>0</v>
      </c>
      <c r="H85" s="14"/>
      <c r="I85" s="14"/>
      <c r="J85" s="14">
        <f>SUM(F$73:H$73)</f>
        <v>0</v>
      </c>
      <c r="K85" s="14"/>
      <c r="L85" s="14"/>
      <c r="M85" s="14">
        <f>SUM(I$73:K$73)</f>
        <v>0</v>
      </c>
      <c r="N85" s="319"/>
      <c r="O85" s="14"/>
      <c r="P85" s="14">
        <f>SUM(L$73:N$73)</f>
        <v>0</v>
      </c>
      <c r="Q85" s="14"/>
      <c r="R85" s="14"/>
      <c r="S85" s="14">
        <f>SUM(O$73:Q$73)</f>
        <v>0</v>
      </c>
      <c r="T85" s="14"/>
      <c r="U85" s="14"/>
      <c r="V85" s="14">
        <f>SUM(R$73:T$73)</f>
        <v>0</v>
      </c>
      <c r="W85" s="14"/>
      <c r="X85" s="14"/>
      <c r="Y85" s="14">
        <f>SUM(U$73:W$73)</f>
        <v>0</v>
      </c>
      <c r="Z85" s="2"/>
      <c r="AA85" s="2"/>
      <c r="AB85" s="2"/>
      <c r="AC85" s="2"/>
      <c r="AD85" s="2"/>
      <c r="AE85" s="2"/>
      <c r="AF85" s="2"/>
      <c r="AG85" s="2"/>
      <c r="AH85" s="2"/>
      <c r="AI85" s="2"/>
      <c r="AJ85" s="2"/>
      <c r="AK85" s="2"/>
      <c r="AL85" s="2"/>
      <c r="AM85" s="2"/>
    </row>
    <row r="86" spans="1:39" ht="14" x14ac:dyDescent="0.15">
      <c r="A86" s="15" t="s">
        <v>38</v>
      </c>
      <c r="B86" s="319"/>
      <c r="C86" s="14"/>
      <c r="D86" s="14"/>
      <c r="E86" s="14"/>
      <c r="F86" s="14">
        <f>SUM(B$73:D$73)</f>
        <v>0</v>
      </c>
      <c r="G86" s="14"/>
      <c r="H86" s="14"/>
      <c r="I86" s="14">
        <f>SUM(E$73:G$73)</f>
        <v>0</v>
      </c>
      <c r="J86" s="14"/>
      <c r="K86" s="14"/>
      <c r="L86" s="14">
        <f>SUM(H$73:J$73)</f>
        <v>0</v>
      </c>
      <c r="M86" s="320"/>
      <c r="N86" s="319"/>
      <c r="O86" s="14">
        <f>SUM(K$73:M$73)</f>
        <v>0</v>
      </c>
      <c r="P86" s="14"/>
      <c r="Q86" s="14"/>
      <c r="R86" s="14">
        <f>SUM(N$73:P$73)</f>
        <v>0</v>
      </c>
      <c r="S86" s="14"/>
      <c r="T86" s="14"/>
      <c r="U86" s="14">
        <f>SUM(Q$73:S$73)</f>
        <v>0</v>
      </c>
      <c r="V86" s="14"/>
      <c r="W86" s="14"/>
      <c r="X86" s="14">
        <f>SUM(T$73:V$73)</f>
        <v>0</v>
      </c>
      <c r="Y86" s="320"/>
      <c r="Z86" s="2"/>
      <c r="AA86" s="2"/>
      <c r="AB86" s="2"/>
      <c r="AC86" s="2"/>
      <c r="AD86" s="2"/>
      <c r="AE86" s="2"/>
      <c r="AF86" s="2"/>
      <c r="AG86" s="2"/>
      <c r="AH86" s="2"/>
      <c r="AI86" s="2"/>
      <c r="AJ86" s="2"/>
      <c r="AK86" s="2"/>
      <c r="AL86" s="2"/>
      <c r="AM86" s="2"/>
    </row>
    <row r="87" spans="1:39" ht="14" x14ac:dyDescent="0.15">
      <c r="A87" s="15" t="s">
        <v>39</v>
      </c>
      <c r="B87" s="319"/>
      <c r="C87" s="14"/>
      <c r="D87" s="14"/>
      <c r="E87" s="14">
        <f>SUM(A$73:C$73)</f>
        <v>0</v>
      </c>
      <c r="F87" s="14"/>
      <c r="G87" s="14"/>
      <c r="H87" s="14">
        <f>SUM(D$73:F$73)</f>
        <v>0</v>
      </c>
      <c r="I87" s="14"/>
      <c r="J87" s="14"/>
      <c r="K87" s="14">
        <f>SUM(G$73:I$73)</f>
        <v>0</v>
      </c>
      <c r="L87" s="14"/>
      <c r="M87" s="320"/>
      <c r="N87" s="14">
        <f>SUM(J$73:L$73)</f>
        <v>0</v>
      </c>
      <c r="O87" s="14"/>
      <c r="P87" s="14"/>
      <c r="Q87" s="14">
        <f>SUM(M$73:O$73)</f>
        <v>0</v>
      </c>
      <c r="R87" s="14"/>
      <c r="S87" s="14"/>
      <c r="T87" s="14">
        <f>SUM(P$73:R$73)</f>
        <v>0</v>
      </c>
      <c r="U87" s="14"/>
      <c r="V87" s="14"/>
      <c r="W87" s="14">
        <f>SUM(S$73:U$73)</f>
        <v>0</v>
      </c>
      <c r="X87" s="14"/>
      <c r="Y87" s="320"/>
      <c r="Z87" s="2"/>
      <c r="AA87" s="2"/>
      <c r="AB87" s="2"/>
      <c r="AC87" s="2"/>
      <c r="AD87" s="2"/>
      <c r="AE87" s="2"/>
      <c r="AF87" s="2"/>
      <c r="AG87" s="2"/>
      <c r="AH87" s="2"/>
      <c r="AI87" s="2"/>
      <c r="AJ87" s="2"/>
      <c r="AK87" s="2"/>
      <c r="AL87" s="2"/>
      <c r="AM87" s="2"/>
    </row>
    <row r="88" spans="1:39" ht="14" x14ac:dyDescent="0.15">
      <c r="A88" s="15" t="s">
        <v>40</v>
      </c>
      <c r="B88" s="319"/>
      <c r="C88" s="14"/>
      <c r="D88" s="14">
        <f>SUM(A$73:B$73)</f>
        <v>0</v>
      </c>
      <c r="E88" s="14"/>
      <c r="F88" s="14"/>
      <c r="G88" s="14">
        <f>SUM(C$73:E$73)</f>
        <v>0</v>
      </c>
      <c r="H88" s="14"/>
      <c r="I88" s="14"/>
      <c r="J88" s="14">
        <f>SUM(F$73:H$73)</f>
        <v>0</v>
      </c>
      <c r="K88" s="14"/>
      <c r="L88" s="14"/>
      <c r="M88" s="14">
        <f>SUM(I$73:K$73)</f>
        <v>0</v>
      </c>
      <c r="N88" s="319"/>
      <c r="O88" s="14"/>
      <c r="P88" s="14">
        <f>SUM(L$73:N$73)</f>
        <v>0</v>
      </c>
      <c r="Q88" s="14"/>
      <c r="R88" s="14"/>
      <c r="S88" s="14">
        <f>SUM(O$73:Q$73)</f>
        <v>0</v>
      </c>
      <c r="T88" s="14"/>
      <c r="U88" s="14"/>
      <c r="V88" s="14">
        <f>SUM(R$73:T$73)</f>
        <v>0</v>
      </c>
      <c r="W88" s="14"/>
      <c r="X88" s="14"/>
      <c r="Y88" s="14">
        <f>SUM(U$73:W$73)</f>
        <v>0</v>
      </c>
      <c r="Z88" s="2"/>
      <c r="AA88" s="2"/>
      <c r="AB88" s="2"/>
      <c r="AC88" s="2"/>
      <c r="AD88" s="2"/>
      <c r="AE88" s="2"/>
      <c r="AF88" s="2"/>
      <c r="AG88" s="2"/>
      <c r="AH88" s="2"/>
      <c r="AI88" s="2"/>
      <c r="AJ88" s="2"/>
      <c r="AK88" s="2"/>
      <c r="AL88" s="2"/>
      <c r="AM88" s="2"/>
    </row>
    <row r="89" spans="1:39" ht="14" x14ac:dyDescent="0.15">
      <c r="A89" s="15" t="s">
        <v>41</v>
      </c>
      <c r="B89" s="319"/>
      <c r="C89" s="14"/>
      <c r="D89" s="14"/>
      <c r="E89" s="14"/>
      <c r="F89" s="14">
        <f>SUM(B$73:D$73)</f>
        <v>0</v>
      </c>
      <c r="G89" s="14"/>
      <c r="H89" s="14"/>
      <c r="I89" s="14">
        <f>SUM(E$73:G$73)</f>
        <v>0</v>
      </c>
      <c r="J89" s="14"/>
      <c r="K89" s="14"/>
      <c r="L89" s="14">
        <f>SUM(H$73:J$73)</f>
        <v>0</v>
      </c>
      <c r="M89" s="320"/>
      <c r="N89" s="319"/>
      <c r="O89" s="14">
        <f>SUM(K$73:M$73)</f>
        <v>0</v>
      </c>
      <c r="P89" s="14"/>
      <c r="Q89" s="14"/>
      <c r="R89" s="14">
        <f>SUM(N$73:P$73)</f>
        <v>0</v>
      </c>
      <c r="S89" s="14"/>
      <c r="T89" s="14"/>
      <c r="U89" s="14">
        <f>SUM(Q$73:S$73)</f>
        <v>0</v>
      </c>
      <c r="V89" s="14"/>
      <c r="W89" s="14"/>
      <c r="X89" s="14">
        <f>SUM(T$73:V$73)</f>
        <v>0</v>
      </c>
      <c r="Y89" s="320"/>
      <c r="Z89" s="2"/>
      <c r="AA89" s="2"/>
      <c r="AB89" s="2"/>
      <c r="AC89" s="2"/>
      <c r="AD89" s="2"/>
      <c r="AE89" s="2"/>
      <c r="AF89" s="2"/>
      <c r="AG89" s="2"/>
      <c r="AH89" s="2"/>
      <c r="AI89" s="2"/>
      <c r="AJ89" s="2"/>
      <c r="AK89" s="2"/>
      <c r="AL89" s="2"/>
      <c r="AM89" s="2"/>
    </row>
    <row r="90" spans="1:39" ht="14" x14ac:dyDescent="0.15">
      <c r="A90" s="15" t="s">
        <v>42</v>
      </c>
      <c r="B90" s="319"/>
      <c r="C90" s="14"/>
      <c r="D90" s="14"/>
      <c r="E90" s="14">
        <f>SUM(A$73:C$73)</f>
        <v>0</v>
      </c>
      <c r="F90" s="14"/>
      <c r="G90" s="14"/>
      <c r="H90" s="14">
        <f>SUM(D$73:F$73)</f>
        <v>0</v>
      </c>
      <c r="I90" s="14"/>
      <c r="J90" s="14"/>
      <c r="K90" s="14">
        <f>SUM(G$73:I$73)</f>
        <v>0</v>
      </c>
      <c r="L90" s="14"/>
      <c r="M90" s="320"/>
      <c r="N90" s="14">
        <f>SUM(J$73:L$73)</f>
        <v>0</v>
      </c>
      <c r="O90" s="14"/>
      <c r="P90" s="14"/>
      <c r="Q90" s="14">
        <f>SUM(M$73:O$73)</f>
        <v>0</v>
      </c>
      <c r="R90" s="14"/>
      <c r="S90" s="14"/>
      <c r="T90" s="14">
        <f>SUM(P$73:R$73)</f>
        <v>0</v>
      </c>
      <c r="U90" s="14"/>
      <c r="V90" s="14"/>
      <c r="W90" s="14">
        <f>SUM(S$73:U$73)</f>
        <v>0</v>
      </c>
      <c r="X90" s="14"/>
      <c r="Y90" s="320"/>
      <c r="Z90" s="2"/>
      <c r="AA90" s="2"/>
      <c r="AB90" s="2"/>
      <c r="AC90" s="2"/>
      <c r="AD90" s="2"/>
      <c r="AE90" s="2"/>
      <c r="AF90" s="2"/>
      <c r="AG90" s="2"/>
      <c r="AH90" s="2"/>
      <c r="AI90" s="2"/>
      <c r="AJ90" s="2"/>
      <c r="AK90" s="2"/>
      <c r="AL90" s="2"/>
      <c r="AM90" s="2"/>
    </row>
    <row r="91" spans="1:39" ht="14" x14ac:dyDescent="0.15">
      <c r="A91" s="15" t="s">
        <v>43</v>
      </c>
      <c r="B91" s="319"/>
      <c r="C91" s="14"/>
      <c r="D91" s="14">
        <f>SUM(A$73:B$73)</f>
        <v>0</v>
      </c>
      <c r="E91" s="14"/>
      <c r="F91" s="14"/>
      <c r="G91" s="14">
        <f>SUM(C$73:E$73)</f>
        <v>0</v>
      </c>
      <c r="H91" s="14"/>
      <c r="I91" s="14"/>
      <c r="J91" s="14">
        <f>SUM(F$73:H$73)</f>
        <v>0</v>
      </c>
      <c r="K91" s="14"/>
      <c r="L91" s="14"/>
      <c r="M91" s="14">
        <f>SUM(I$73:K$73)</f>
        <v>0</v>
      </c>
      <c r="N91" s="319"/>
      <c r="O91" s="14"/>
      <c r="P91" s="14">
        <f>SUM(L$73:N$73)</f>
        <v>0</v>
      </c>
      <c r="Q91" s="14"/>
      <c r="R91" s="14"/>
      <c r="S91" s="14">
        <f>SUM(O$73:Q$73)</f>
        <v>0</v>
      </c>
      <c r="T91" s="14"/>
      <c r="U91" s="14"/>
      <c r="V91" s="14">
        <f>SUM(R$73:T$73)</f>
        <v>0</v>
      </c>
      <c r="W91" s="14"/>
      <c r="X91" s="14"/>
      <c r="Y91" s="14">
        <f>SUM(U$73:W$73)</f>
        <v>0</v>
      </c>
      <c r="Z91" s="2"/>
      <c r="AA91" s="2"/>
      <c r="AB91" s="2"/>
      <c r="AC91" s="2"/>
      <c r="AD91" s="2"/>
      <c r="AE91" s="2"/>
      <c r="AF91" s="2"/>
      <c r="AG91" s="2"/>
      <c r="AH91" s="2"/>
      <c r="AI91" s="2"/>
      <c r="AJ91" s="2"/>
      <c r="AK91" s="2"/>
      <c r="AL91" s="2"/>
      <c r="AM91" s="2"/>
    </row>
    <row r="92" spans="1:39" ht="14" x14ac:dyDescent="0.15">
      <c r="A92" s="15" t="s">
        <v>56</v>
      </c>
      <c r="B92" s="33">
        <v>0</v>
      </c>
      <c r="C92" s="9">
        <v>0</v>
      </c>
      <c r="D92" s="9">
        <f t="shared" ref="D92:Y92" si="7">B73</f>
        <v>0</v>
      </c>
      <c r="E92" s="9">
        <f t="shared" si="7"/>
        <v>0</v>
      </c>
      <c r="F92" s="9">
        <f t="shared" si="7"/>
        <v>0</v>
      </c>
      <c r="G92" s="9">
        <f t="shared" si="7"/>
        <v>0</v>
      </c>
      <c r="H92" s="9">
        <f t="shared" si="7"/>
        <v>0</v>
      </c>
      <c r="I92" s="9">
        <f t="shared" si="7"/>
        <v>0</v>
      </c>
      <c r="J92" s="9">
        <f t="shared" si="7"/>
        <v>0</v>
      </c>
      <c r="K92" s="9">
        <f t="shared" si="7"/>
        <v>0</v>
      </c>
      <c r="L92" s="9">
        <f t="shared" si="7"/>
        <v>0</v>
      </c>
      <c r="M92" s="34">
        <f t="shared" si="7"/>
        <v>0</v>
      </c>
      <c r="N92" s="33">
        <f t="shared" si="7"/>
        <v>0</v>
      </c>
      <c r="O92" s="9">
        <f t="shared" si="7"/>
        <v>0</v>
      </c>
      <c r="P92" s="9">
        <f t="shared" si="7"/>
        <v>0</v>
      </c>
      <c r="Q92" s="9">
        <f t="shared" si="7"/>
        <v>0</v>
      </c>
      <c r="R92" s="9">
        <f t="shared" si="7"/>
        <v>0</v>
      </c>
      <c r="S92" s="9">
        <f t="shared" si="7"/>
        <v>0</v>
      </c>
      <c r="T92" s="9">
        <f t="shared" si="7"/>
        <v>0</v>
      </c>
      <c r="U92" s="9">
        <f t="shared" si="7"/>
        <v>0</v>
      </c>
      <c r="V92" s="9">
        <f t="shared" si="7"/>
        <v>0</v>
      </c>
      <c r="W92" s="9">
        <f t="shared" si="7"/>
        <v>0</v>
      </c>
      <c r="X92" s="9">
        <f t="shared" si="7"/>
        <v>0</v>
      </c>
      <c r="Y92" s="34">
        <f t="shared" si="7"/>
        <v>0</v>
      </c>
      <c r="Z92" s="2"/>
      <c r="AA92" s="2"/>
      <c r="AB92" s="2"/>
      <c r="AC92" s="2"/>
      <c r="AD92" s="2"/>
      <c r="AE92" s="2"/>
      <c r="AF92" s="2"/>
      <c r="AG92" s="2"/>
      <c r="AH92" s="2"/>
      <c r="AI92" s="2"/>
      <c r="AJ92" s="2"/>
      <c r="AK92" s="2"/>
      <c r="AL92" s="2"/>
      <c r="AM92" s="2"/>
    </row>
    <row r="93" spans="1:39" ht="14" x14ac:dyDescent="0.15">
      <c r="A93" s="15" t="s">
        <v>57</v>
      </c>
      <c r="B93" s="33">
        <f>INDEX(B80:B91,Admin!$J$3)</f>
        <v>0</v>
      </c>
      <c r="C93" s="9">
        <f>INDEX(C80:C91,Admin!$J$3)</f>
        <v>0</v>
      </c>
      <c r="D93" s="9">
        <f>INDEX(D80:D91,Admin!$J$3)</f>
        <v>0</v>
      </c>
      <c r="E93" s="9">
        <f>INDEX(E80:E91,Admin!$J$3)</f>
        <v>0</v>
      </c>
      <c r="F93" s="9">
        <f>INDEX(F80:F91,Admin!$J$3)</f>
        <v>0</v>
      </c>
      <c r="G93" s="9">
        <f>INDEX(G80:G91,Admin!$J$3)</f>
        <v>0</v>
      </c>
      <c r="H93" s="9">
        <f>INDEX(H80:H91,Admin!$J$3)</f>
        <v>0</v>
      </c>
      <c r="I93" s="9">
        <f>INDEX(I80:I91,Admin!$J$3)</f>
        <v>0</v>
      </c>
      <c r="J93" s="9">
        <f>INDEX(J80:J91,Admin!$J$3)</f>
        <v>0</v>
      </c>
      <c r="K93" s="9">
        <f>INDEX(K80:K91,Admin!$J$3)</f>
        <v>0</v>
      </c>
      <c r="L93" s="9">
        <f>INDEX(L80:L91,Admin!$J$3)</f>
        <v>0</v>
      </c>
      <c r="M93" s="34">
        <f>INDEX(M80:M91,Admin!$J$3)</f>
        <v>0</v>
      </c>
      <c r="N93" s="33">
        <f>INDEX(N80:N91,Admin!$J$3)</f>
        <v>0</v>
      </c>
      <c r="O93" s="9">
        <f>INDEX(O80:O91,Admin!$J$3)</f>
        <v>0</v>
      </c>
      <c r="P93" s="9">
        <f>INDEX(P80:P91,Admin!$J$3)</f>
        <v>0</v>
      </c>
      <c r="Q93" s="9">
        <f>INDEX(Q80:Q91,Admin!$J$3)</f>
        <v>0</v>
      </c>
      <c r="R93" s="9">
        <f>INDEX(R80:R91,Admin!$J$3)</f>
        <v>0</v>
      </c>
      <c r="S93" s="9">
        <f>INDEX(S80:S91,Admin!$J$3)</f>
        <v>0</v>
      </c>
      <c r="T93" s="9">
        <f>INDEX(T80:T91,Admin!$J$3)</f>
        <v>0</v>
      </c>
      <c r="U93" s="9">
        <f>INDEX(U80:U91,Admin!$J$3)</f>
        <v>0</v>
      </c>
      <c r="V93" s="9">
        <f>INDEX(V80:V91,Admin!$J$3)</f>
        <v>0</v>
      </c>
      <c r="W93" s="9">
        <f>INDEX(W80:W91,Admin!$J$3)</f>
        <v>0</v>
      </c>
      <c r="X93" s="9">
        <f>INDEX(X80:X91,Admin!$J$3)</f>
        <v>0</v>
      </c>
      <c r="Y93" s="34">
        <f>INDEX(Y80:Y91,Admin!$J$3)</f>
        <v>0</v>
      </c>
    </row>
    <row r="94" spans="1:39" ht="14" x14ac:dyDescent="0.15">
      <c r="A94" s="15" t="s">
        <v>248</v>
      </c>
      <c r="B94" s="33"/>
      <c r="C94" s="9"/>
      <c r="D94" s="9"/>
      <c r="E94" s="9"/>
      <c r="F94" s="9"/>
      <c r="G94" s="9"/>
      <c r="H94" s="9"/>
      <c r="I94" s="9"/>
      <c r="J94" s="9"/>
      <c r="K94" s="9"/>
      <c r="L94" s="9"/>
      <c r="M94" s="34"/>
      <c r="N94" s="33"/>
      <c r="O94" s="9"/>
      <c r="P94" s="9"/>
      <c r="Q94" s="9"/>
      <c r="R94" s="9"/>
      <c r="S94" s="9"/>
      <c r="T94" s="9"/>
      <c r="U94" s="9">
        <f>SUM($M$74)</f>
        <v>0</v>
      </c>
      <c r="V94" s="9"/>
      <c r="W94" s="9"/>
      <c r="X94" s="9"/>
      <c r="Y94" s="34"/>
      <c r="Z94" s="2"/>
      <c r="AA94" s="2"/>
      <c r="AB94" s="2"/>
      <c r="AC94" s="2"/>
      <c r="AD94" s="2"/>
      <c r="AE94" s="2"/>
      <c r="AF94" s="2"/>
      <c r="AG94" s="2"/>
      <c r="AH94" s="2"/>
      <c r="AI94" s="2"/>
      <c r="AJ94" s="2"/>
      <c r="AK94" s="2"/>
      <c r="AL94" s="2"/>
      <c r="AM94" s="2"/>
    </row>
    <row r="95" spans="1:39" ht="14" x14ac:dyDescent="0.15">
      <c r="A95" s="15" t="s">
        <v>247</v>
      </c>
      <c r="B95" s="33"/>
      <c r="C95" s="9"/>
      <c r="D95" s="9"/>
      <c r="E95" s="9"/>
      <c r="F95" s="9"/>
      <c r="G95" s="9"/>
      <c r="H95" s="9"/>
      <c r="I95" s="9"/>
      <c r="J95" s="9"/>
      <c r="K95" s="9"/>
      <c r="L95" s="9"/>
      <c r="M95" s="34"/>
      <c r="N95" s="33"/>
      <c r="O95" s="9">
        <f>SUM($M$74)</f>
        <v>0</v>
      </c>
      <c r="P95" s="9"/>
      <c r="Q95" s="9"/>
      <c r="R95" s="9"/>
      <c r="S95" s="9"/>
      <c r="T95" s="9"/>
      <c r="U95" s="9"/>
      <c r="V95" s="9"/>
      <c r="W95" s="9"/>
      <c r="X95" s="9"/>
      <c r="Y95" s="34"/>
      <c r="Z95" s="2"/>
      <c r="AA95" s="2"/>
      <c r="AB95" s="2"/>
      <c r="AC95" s="2"/>
      <c r="AD95" s="2"/>
      <c r="AE95" s="2"/>
      <c r="AF95" s="2"/>
      <c r="AG95" s="2"/>
      <c r="AH95" s="2"/>
      <c r="AI95" s="2"/>
      <c r="AJ95" s="2"/>
      <c r="AK95" s="2"/>
      <c r="AL95" s="2"/>
      <c r="AM95" s="2"/>
    </row>
    <row r="96" spans="1:39" ht="15" thickBot="1" x14ac:dyDescent="0.2">
      <c r="A96" s="202" t="s">
        <v>174</v>
      </c>
      <c r="B96" s="203"/>
      <c r="C96" s="204"/>
      <c r="D96" s="204"/>
      <c r="E96" s="204"/>
      <c r="F96" s="204"/>
      <c r="G96" s="204"/>
      <c r="H96" s="204"/>
      <c r="I96" s="204"/>
      <c r="J96" s="204"/>
      <c r="K96" s="204"/>
      <c r="L96" s="204"/>
      <c r="M96" s="205"/>
      <c r="N96" s="203"/>
      <c r="O96" s="204"/>
      <c r="P96" s="204"/>
      <c r="Q96" s="204"/>
      <c r="R96" s="204">
        <f>SUM(B73:M73)</f>
        <v>0</v>
      </c>
      <c r="S96" s="204"/>
      <c r="T96" s="204"/>
      <c r="U96" s="204"/>
      <c r="V96" s="204"/>
      <c r="W96" s="204"/>
      <c r="X96" s="204"/>
      <c r="Y96" s="205"/>
    </row>
    <row r="97" spans="1:39" ht="15" thickBot="1" x14ac:dyDescent="0.2">
      <c r="A97" s="15" t="str">
        <f>'Likvid Bud År1'!F77</f>
        <v>Redovisning varje månad</v>
      </c>
      <c r="B97" s="63">
        <f t="shared" ref="B97" si="8">INDEX(B92:B96,MATCH($A$97,$A$92:$A$96,0))</f>
        <v>0</v>
      </c>
      <c r="C97" s="64">
        <f>INDEX(C92:C96,MATCH($A$97,$A$92:$A$96,0))</f>
        <v>0</v>
      </c>
      <c r="D97" s="64">
        <f t="shared" ref="D97:Y97" si="9">INDEX(D92:D96,MATCH($A$97,$A$92:$A$96,0))</f>
        <v>0</v>
      </c>
      <c r="E97" s="64">
        <f t="shared" si="9"/>
        <v>0</v>
      </c>
      <c r="F97" s="64">
        <f t="shared" si="9"/>
        <v>0</v>
      </c>
      <c r="G97" s="64">
        <f t="shared" si="9"/>
        <v>0</v>
      </c>
      <c r="H97" s="64">
        <f t="shared" si="9"/>
        <v>0</v>
      </c>
      <c r="I97" s="64">
        <f t="shared" si="9"/>
        <v>0</v>
      </c>
      <c r="J97" s="64">
        <f t="shared" si="9"/>
        <v>0</v>
      </c>
      <c r="K97" s="64">
        <f t="shared" si="9"/>
        <v>0</v>
      </c>
      <c r="L97" s="64">
        <f t="shared" si="9"/>
        <v>0</v>
      </c>
      <c r="M97" s="65">
        <f t="shared" si="9"/>
        <v>0</v>
      </c>
      <c r="N97" s="63">
        <f t="shared" si="9"/>
        <v>0</v>
      </c>
      <c r="O97" s="64">
        <f t="shared" si="9"/>
        <v>0</v>
      </c>
      <c r="P97" s="64">
        <f t="shared" si="9"/>
        <v>0</v>
      </c>
      <c r="Q97" s="64">
        <f t="shared" si="9"/>
        <v>0</v>
      </c>
      <c r="R97" s="64">
        <f t="shared" si="9"/>
        <v>0</v>
      </c>
      <c r="S97" s="64">
        <f t="shared" si="9"/>
        <v>0</v>
      </c>
      <c r="T97" s="64">
        <f t="shared" si="9"/>
        <v>0</v>
      </c>
      <c r="U97" s="64">
        <f t="shared" si="9"/>
        <v>0</v>
      </c>
      <c r="V97" s="64">
        <f t="shared" si="9"/>
        <v>0</v>
      </c>
      <c r="W97" s="64">
        <f t="shared" si="9"/>
        <v>0</v>
      </c>
      <c r="X97" s="64">
        <f t="shared" si="9"/>
        <v>0</v>
      </c>
      <c r="Y97" s="65">
        <f t="shared" si="9"/>
        <v>0</v>
      </c>
      <c r="Z97" s="2"/>
      <c r="AA97" s="206"/>
      <c r="AB97" s="2"/>
      <c r="AC97" s="2"/>
      <c r="AD97" s="2"/>
      <c r="AE97" s="2"/>
      <c r="AF97" s="2"/>
      <c r="AG97" s="2"/>
      <c r="AH97" s="2"/>
      <c r="AI97" s="2"/>
      <c r="AJ97" s="2"/>
      <c r="AK97" s="2"/>
      <c r="AL97" s="2"/>
      <c r="AM97" s="2"/>
    </row>
    <row r="99" spans="1:39" x14ac:dyDescent="0.15">
      <c r="A99" s="10" t="s">
        <v>62</v>
      </c>
      <c r="B99" s="10" t="s">
        <v>301</v>
      </c>
      <c r="C99" s="10" t="s">
        <v>302</v>
      </c>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4" x14ac:dyDescent="0.15">
      <c r="A100" s="14" t="s">
        <v>56</v>
      </c>
      <c r="B100" s="9">
        <f>SUM(B73:M73)-SUM(B92:M92)</f>
        <v>0</v>
      </c>
      <c r="C100" s="9">
        <f>B100+SUM(N73:Y73)-SUM(N92:Y92)</f>
        <v>0</v>
      </c>
    </row>
    <row r="101" spans="1:39" ht="14" x14ac:dyDescent="0.15">
      <c r="A101" s="14" t="s">
        <v>57</v>
      </c>
      <c r="B101" s="9">
        <f>SUM(B73:M73)-SUM(B93:M93)</f>
        <v>0</v>
      </c>
      <c r="C101" s="9">
        <f>B101+SUM(N73:Y73)-SUM(N93:Y93)</f>
        <v>0</v>
      </c>
      <c r="D101" s="3"/>
      <c r="E101" s="3"/>
      <c r="F101" s="3"/>
      <c r="G101" s="3"/>
      <c r="H101" s="3"/>
      <c r="I101" s="3"/>
      <c r="J101" s="3"/>
      <c r="K101" s="3"/>
      <c r="L101" s="3"/>
      <c r="M101" s="3"/>
      <c r="N101" s="3"/>
      <c r="O101" s="3"/>
      <c r="P101" s="3"/>
      <c r="Q101" s="3"/>
      <c r="R101" s="3"/>
      <c r="S101" s="3"/>
      <c r="T101" s="3"/>
      <c r="U101" s="3"/>
      <c r="V101" s="3"/>
      <c r="W101" s="3"/>
      <c r="X101" s="3"/>
      <c r="Y101" s="3"/>
    </row>
    <row r="102" spans="1:39" ht="14" x14ac:dyDescent="0.15">
      <c r="A102" s="15" t="s">
        <v>173</v>
      </c>
      <c r="B102" s="9">
        <f>SUM(B73:M73)-SUM(B94:M94)</f>
        <v>0</v>
      </c>
      <c r="C102" s="9">
        <f>B102+SUM(N73:Y73)-SUM(N94:Y94)</f>
        <v>0</v>
      </c>
      <c r="D102" s="3"/>
      <c r="E102" s="3"/>
      <c r="F102" s="3"/>
      <c r="G102" s="3"/>
      <c r="H102" s="3"/>
      <c r="I102" s="3"/>
      <c r="J102" s="3"/>
      <c r="K102" s="3"/>
      <c r="L102" s="3"/>
      <c r="M102" s="3"/>
      <c r="N102" s="3"/>
      <c r="O102" s="3"/>
      <c r="P102" s="3"/>
      <c r="Q102" s="3"/>
      <c r="R102" s="3"/>
      <c r="S102" s="3"/>
      <c r="T102" s="3"/>
      <c r="U102" s="3"/>
      <c r="V102" s="3"/>
      <c r="W102" s="3"/>
      <c r="X102" s="3"/>
      <c r="Y102" s="3"/>
    </row>
    <row r="103" spans="1:39" ht="14" x14ac:dyDescent="0.15">
      <c r="A103" s="15" t="s">
        <v>174</v>
      </c>
      <c r="B103" s="9">
        <f>SUM(B73:M73)-SUM(B96:M96)</f>
        <v>0</v>
      </c>
      <c r="C103" s="9">
        <f>B103+SUM(N73:Y73)-SUM(N96:Y96)</f>
        <v>0</v>
      </c>
      <c r="D103" s="3"/>
      <c r="E103" s="3"/>
      <c r="F103" s="3"/>
      <c r="G103" s="3"/>
      <c r="H103" s="3"/>
      <c r="I103" s="3"/>
      <c r="J103" s="3"/>
      <c r="K103" s="3"/>
      <c r="L103" s="3"/>
      <c r="M103" s="3"/>
      <c r="N103" s="3"/>
      <c r="O103" s="3"/>
      <c r="P103" s="3"/>
      <c r="Q103" s="3"/>
      <c r="R103" s="3"/>
      <c r="S103" s="3"/>
      <c r="T103" s="3"/>
      <c r="U103" s="3"/>
      <c r="V103" s="3"/>
      <c r="W103" s="3"/>
      <c r="X103" s="3"/>
      <c r="Y103" s="3"/>
    </row>
    <row r="104" spans="1:39" x14ac:dyDescent="0.15">
      <c r="B104" s="3"/>
      <c r="C104" s="3"/>
      <c r="D104" s="3"/>
      <c r="E104" s="3"/>
      <c r="F104" s="3"/>
      <c r="G104" s="3"/>
      <c r="H104" s="3"/>
      <c r="I104" s="3"/>
      <c r="J104" s="3"/>
      <c r="K104" s="3"/>
      <c r="L104" s="3"/>
      <c r="M104" s="3"/>
      <c r="N104" s="3"/>
      <c r="O104" s="3"/>
      <c r="P104" s="3"/>
      <c r="Q104" s="3"/>
      <c r="R104" s="3"/>
      <c r="S104" s="3"/>
      <c r="T104" s="3"/>
      <c r="U104" s="3"/>
      <c r="V104" s="3"/>
      <c r="W104" s="3"/>
      <c r="X104" s="3"/>
      <c r="Y104" s="3"/>
    </row>
    <row r="105" spans="1:39" x14ac:dyDescent="0.15">
      <c r="B105" s="3"/>
      <c r="C105" s="3"/>
      <c r="D105" s="3"/>
      <c r="E105" s="3"/>
      <c r="F105" s="3"/>
      <c r="G105" s="3"/>
      <c r="H105" s="3"/>
      <c r="I105" s="3"/>
      <c r="J105" s="3"/>
      <c r="K105" s="3"/>
      <c r="L105" s="3"/>
      <c r="M105" s="3"/>
      <c r="N105" s="3"/>
      <c r="O105" s="3"/>
      <c r="P105" s="3"/>
      <c r="Q105" s="3"/>
      <c r="R105" s="3"/>
      <c r="S105" s="3"/>
      <c r="T105" s="3"/>
      <c r="U105" s="3"/>
      <c r="V105" s="3"/>
      <c r="W105" s="3"/>
      <c r="X105" s="3"/>
      <c r="Y105" s="3"/>
    </row>
    <row r="106" spans="1:39" x14ac:dyDescent="0.15">
      <c r="A106" s="2" t="s">
        <v>303</v>
      </c>
      <c r="B106" s="108" t="s">
        <v>72</v>
      </c>
      <c r="C106" s="109" t="s">
        <v>73</v>
      </c>
      <c r="D106" s="109" t="s">
        <v>74</v>
      </c>
      <c r="E106" s="109" t="s">
        <v>75</v>
      </c>
      <c r="F106" s="109" t="s">
        <v>76</v>
      </c>
      <c r="G106" s="109" t="s">
        <v>77</v>
      </c>
      <c r="H106" s="109" t="s">
        <v>78</v>
      </c>
      <c r="I106" s="109" t="s">
        <v>79</v>
      </c>
      <c r="J106" s="109" t="s">
        <v>80</v>
      </c>
      <c r="K106" s="109" t="s">
        <v>81</v>
      </c>
      <c r="L106" s="109" t="s">
        <v>82</v>
      </c>
      <c r="M106" s="110" t="s">
        <v>83</v>
      </c>
      <c r="N106" s="108" t="s">
        <v>72</v>
      </c>
      <c r="O106" s="109" t="s">
        <v>73</v>
      </c>
      <c r="P106" s="109" t="s">
        <v>74</v>
      </c>
      <c r="Q106" s="109" t="s">
        <v>75</v>
      </c>
      <c r="R106" s="109" t="s">
        <v>76</v>
      </c>
      <c r="S106" s="109" t="s">
        <v>77</v>
      </c>
      <c r="T106" s="109" t="s">
        <v>78</v>
      </c>
      <c r="U106" s="109" t="s">
        <v>79</v>
      </c>
      <c r="V106" s="109" t="s">
        <v>80</v>
      </c>
      <c r="W106" s="109" t="s">
        <v>81</v>
      </c>
      <c r="X106" s="109" t="s">
        <v>82</v>
      </c>
      <c r="Y106" s="110" t="s">
        <v>83</v>
      </c>
      <c r="Z106" s="2"/>
      <c r="AA106" s="2"/>
      <c r="AB106" s="2"/>
      <c r="AC106" s="2"/>
      <c r="AD106" s="2"/>
      <c r="AE106" s="2"/>
      <c r="AF106" s="2"/>
      <c r="AG106" s="2"/>
      <c r="AH106" s="2"/>
      <c r="AI106" s="2"/>
      <c r="AJ106" s="2"/>
      <c r="AK106" s="2"/>
      <c r="AL106" s="2"/>
      <c r="AM106" s="2"/>
    </row>
    <row r="107" spans="1:39" ht="14" x14ac:dyDescent="0.15">
      <c r="A107" s="6" t="str">
        <f t="shared" ref="A107:A154" si="10">A5</f>
        <v>Intäkter</v>
      </c>
      <c r="B107" s="24">
        <f>IFERROR('Res Bud År1'!$B5*'Likvid Bud År1'!F5,0)</f>
        <v>0</v>
      </c>
      <c r="C107" s="7">
        <f>IFERROR('Res Bud År1'!$B5*'Likvid Bud År1'!G5,0)</f>
        <v>0</v>
      </c>
      <c r="D107" s="7">
        <f>IFERROR('Res Bud År1'!$B5*'Likvid Bud År1'!H5,0)</f>
        <v>0</v>
      </c>
      <c r="E107" s="7">
        <f>IFERROR('Res Bud År1'!$B5*'Likvid Bud År1'!I5,0)</f>
        <v>0</v>
      </c>
      <c r="F107" s="7">
        <f>IFERROR('Res Bud År1'!$B5*'Likvid Bud År1'!J5,0)</f>
        <v>0</v>
      </c>
      <c r="G107" s="7">
        <f>IFERROR('Res Bud År1'!$B5*'Likvid Bud År1'!K5,0)</f>
        <v>0</v>
      </c>
      <c r="H107" s="7">
        <f>IFERROR('Res Bud År1'!$B5*'Likvid Bud År1'!L5,0)</f>
        <v>0</v>
      </c>
      <c r="I107" s="7">
        <f>IFERROR('Res Bud År1'!$B5*'Likvid Bud År1'!M5,0)</f>
        <v>0</v>
      </c>
      <c r="J107" s="7">
        <f>IFERROR('Res Bud År1'!$B5*'Likvid Bud År1'!N5,0)</f>
        <v>0</v>
      </c>
      <c r="K107" s="7">
        <f>IFERROR('Res Bud År1'!$B5*'Likvid Bud År1'!O5,0)</f>
        <v>0</v>
      </c>
      <c r="L107" s="7">
        <f>IFERROR('Res Bud År1'!$B5*'Likvid Bud År1'!P5,0)</f>
        <v>0</v>
      </c>
      <c r="M107" s="25">
        <f>IFERROR('Res Bud År1'!$B5*'Likvid Bud År1'!Q5,0)</f>
        <v>0</v>
      </c>
      <c r="N107" s="24">
        <f>IFERROR('Res Bud År2'!$B5*'Likvid Bud År2'!F5,0)</f>
        <v>0</v>
      </c>
      <c r="O107" s="7">
        <f>IFERROR('Res Bud År2'!$B5*'Likvid Bud År2'!G5,0)</f>
        <v>0</v>
      </c>
      <c r="P107" s="7">
        <f>IFERROR('Res Bud År2'!$B5*'Likvid Bud År2'!H5,0)</f>
        <v>0</v>
      </c>
      <c r="Q107" s="7">
        <f>IFERROR('Res Bud År2'!$B5*'Likvid Bud År2'!I5,0)</f>
        <v>0</v>
      </c>
      <c r="R107" s="7">
        <f>IFERROR('Res Bud År2'!$B5*'Likvid Bud År2'!J5,0)</f>
        <v>0</v>
      </c>
      <c r="S107" s="7">
        <f>IFERROR('Res Bud År2'!$B5*'Likvid Bud År2'!K5,0)</f>
        <v>0</v>
      </c>
      <c r="T107" s="7">
        <f>IFERROR('Res Bud År2'!$B5*'Likvid Bud År2'!L5,0)</f>
        <v>0</v>
      </c>
      <c r="U107" s="7">
        <f>IFERROR('Res Bud År2'!$B5*'Likvid Bud År2'!M5,0)</f>
        <v>0</v>
      </c>
      <c r="V107" s="7">
        <f>IFERROR('Res Bud År2'!$B5*'Likvid Bud År2'!N5,0)</f>
        <v>0</v>
      </c>
      <c r="W107" s="7">
        <f>IFERROR('Res Bud År2'!$B5*'Likvid Bud År2'!O5,0)</f>
        <v>0</v>
      </c>
      <c r="X107" s="7">
        <f>IFERROR('Res Bud År2'!$B5*'Likvid Bud År2'!P5,0)</f>
        <v>0</v>
      </c>
      <c r="Y107" s="25">
        <f>IFERROR('Res Bud År2'!$B5*'Likvid Bud År2'!Q5,0)</f>
        <v>0</v>
      </c>
    </row>
    <row r="108" spans="1:39" ht="14" x14ac:dyDescent="0.15">
      <c r="A108" s="6" t="str">
        <f t="shared" si="10"/>
        <v>Intäkter</v>
      </c>
      <c r="B108" s="24">
        <f>IFERROR('Res Bud År1'!$B6*'Likvid Bud År1'!F6,0)</f>
        <v>0</v>
      </c>
      <c r="C108" s="7">
        <f>IFERROR('Res Bud År1'!$B6*'Likvid Bud År1'!G6,0)</f>
        <v>0</v>
      </c>
      <c r="D108" s="7">
        <f>IFERROR('Res Bud År1'!$B6*'Likvid Bud År1'!H6,0)</f>
        <v>0</v>
      </c>
      <c r="E108" s="7">
        <f>IFERROR('Res Bud År1'!$B6*'Likvid Bud År1'!I6,0)</f>
        <v>0</v>
      </c>
      <c r="F108" s="7">
        <f>IFERROR('Res Bud År1'!$B6*'Likvid Bud År1'!J6,0)</f>
        <v>0</v>
      </c>
      <c r="G108" s="7">
        <f>IFERROR('Res Bud År1'!$B6*'Likvid Bud År1'!K6,0)</f>
        <v>0</v>
      </c>
      <c r="H108" s="7">
        <f>IFERROR('Res Bud År1'!$B6*'Likvid Bud År1'!L6,0)</f>
        <v>0</v>
      </c>
      <c r="I108" s="7">
        <f>IFERROR('Res Bud År1'!$B6*'Likvid Bud År1'!M6,0)</f>
        <v>0</v>
      </c>
      <c r="J108" s="7">
        <f>IFERROR('Res Bud År1'!$B6*'Likvid Bud År1'!N6,0)</f>
        <v>0</v>
      </c>
      <c r="K108" s="7">
        <f>IFERROR('Res Bud År1'!$B6*'Likvid Bud År1'!O6,0)</f>
        <v>0</v>
      </c>
      <c r="L108" s="7">
        <f>IFERROR('Res Bud År1'!$B6*'Likvid Bud År1'!P6,0)</f>
        <v>0</v>
      </c>
      <c r="M108" s="25">
        <f>IFERROR('Res Bud År1'!$B6*'Likvid Bud År1'!Q6,0)</f>
        <v>0</v>
      </c>
      <c r="N108" s="24">
        <f>IFERROR('Res Bud År2'!$B6*'Likvid Bud År2'!F6,0)</f>
        <v>0</v>
      </c>
      <c r="O108" s="7">
        <f>IFERROR('Res Bud År2'!$B6*'Likvid Bud År2'!G6,0)</f>
        <v>0</v>
      </c>
      <c r="P108" s="7">
        <f>IFERROR('Res Bud År2'!$B6*'Likvid Bud År2'!H6,0)</f>
        <v>0</v>
      </c>
      <c r="Q108" s="7">
        <f>IFERROR('Res Bud År2'!$B6*'Likvid Bud År2'!I6,0)</f>
        <v>0</v>
      </c>
      <c r="R108" s="7">
        <f>IFERROR('Res Bud År2'!$B6*'Likvid Bud År2'!J6,0)</f>
        <v>0</v>
      </c>
      <c r="S108" s="7">
        <f>IFERROR('Res Bud År2'!$B6*'Likvid Bud År2'!K6,0)</f>
        <v>0</v>
      </c>
      <c r="T108" s="7">
        <f>IFERROR('Res Bud År2'!$B6*'Likvid Bud År2'!L6,0)</f>
        <v>0</v>
      </c>
      <c r="U108" s="7">
        <f>IFERROR('Res Bud År2'!$B6*'Likvid Bud År2'!M6,0)</f>
        <v>0</v>
      </c>
      <c r="V108" s="7">
        <f>IFERROR('Res Bud År2'!$B6*'Likvid Bud År2'!N6,0)</f>
        <v>0</v>
      </c>
      <c r="W108" s="7">
        <f>IFERROR('Res Bud År2'!$B6*'Likvid Bud År2'!O6,0)</f>
        <v>0</v>
      </c>
      <c r="X108" s="7">
        <f>IFERROR('Res Bud År2'!$B6*'Likvid Bud År2'!P6,0)</f>
        <v>0</v>
      </c>
      <c r="Y108" s="25">
        <f>IFERROR('Res Bud År2'!$B6*'Likvid Bud År2'!Q6,0)</f>
        <v>0</v>
      </c>
    </row>
    <row r="109" spans="1:39" ht="14" x14ac:dyDescent="0.15">
      <c r="A109" s="6" t="str">
        <f t="shared" si="10"/>
        <v>Intäkter</v>
      </c>
      <c r="B109" s="24">
        <f>IFERROR('Res Bud År1'!$B7*'Likvid Bud År1'!F7,0)</f>
        <v>0</v>
      </c>
      <c r="C109" s="7">
        <f>IFERROR('Res Bud År1'!$B7*'Likvid Bud År1'!G7,0)</f>
        <v>0</v>
      </c>
      <c r="D109" s="7">
        <f>IFERROR('Res Bud År1'!$B7*'Likvid Bud År1'!H7,0)</f>
        <v>0</v>
      </c>
      <c r="E109" s="7">
        <f>IFERROR('Res Bud År1'!$B7*'Likvid Bud År1'!I7,0)</f>
        <v>0</v>
      </c>
      <c r="F109" s="7">
        <f>IFERROR('Res Bud År1'!$B7*'Likvid Bud År1'!J7,0)</f>
        <v>0</v>
      </c>
      <c r="G109" s="7">
        <f>IFERROR('Res Bud År1'!$B7*'Likvid Bud År1'!K7,0)</f>
        <v>0</v>
      </c>
      <c r="H109" s="7">
        <f>IFERROR('Res Bud År1'!$B7*'Likvid Bud År1'!L7,0)</f>
        <v>0</v>
      </c>
      <c r="I109" s="7">
        <f>IFERROR('Res Bud År1'!$B7*'Likvid Bud År1'!M7,0)</f>
        <v>0</v>
      </c>
      <c r="J109" s="7">
        <f>IFERROR('Res Bud År1'!$B7*'Likvid Bud År1'!N7,0)</f>
        <v>0</v>
      </c>
      <c r="K109" s="7">
        <f>IFERROR('Res Bud År1'!$B7*'Likvid Bud År1'!O7,0)</f>
        <v>0</v>
      </c>
      <c r="L109" s="7">
        <f>IFERROR('Res Bud År1'!$B7*'Likvid Bud År1'!P7,0)</f>
        <v>0</v>
      </c>
      <c r="M109" s="25">
        <f>IFERROR('Res Bud År1'!$B7*'Likvid Bud År1'!Q7,0)</f>
        <v>0</v>
      </c>
      <c r="N109" s="24">
        <f>IFERROR('Res Bud År2'!$B7*'Likvid Bud År2'!F7,0)</f>
        <v>0</v>
      </c>
      <c r="O109" s="7">
        <f>IFERROR('Res Bud År2'!$B7*'Likvid Bud År2'!G7,0)</f>
        <v>0</v>
      </c>
      <c r="P109" s="7">
        <f>IFERROR('Res Bud År2'!$B7*'Likvid Bud År2'!H7,0)</f>
        <v>0</v>
      </c>
      <c r="Q109" s="7">
        <f>IFERROR('Res Bud År2'!$B7*'Likvid Bud År2'!I7,0)</f>
        <v>0</v>
      </c>
      <c r="R109" s="7">
        <f>IFERROR('Res Bud År2'!$B7*'Likvid Bud År2'!J7,0)</f>
        <v>0</v>
      </c>
      <c r="S109" s="7">
        <f>IFERROR('Res Bud År2'!$B7*'Likvid Bud År2'!K7,0)</f>
        <v>0</v>
      </c>
      <c r="T109" s="7">
        <f>IFERROR('Res Bud År2'!$B7*'Likvid Bud År2'!L7,0)</f>
        <v>0</v>
      </c>
      <c r="U109" s="7">
        <f>IFERROR('Res Bud År2'!$B7*'Likvid Bud År2'!M7,0)</f>
        <v>0</v>
      </c>
      <c r="V109" s="7">
        <f>IFERROR('Res Bud År2'!$B7*'Likvid Bud År2'!N7,0)</f>
        <v>0</v>
      </c>
      <c r="W109" s="7">
        <f>IFERROR('Res Bud År2'!$B7*'Likvid Bud År2'!O7,0)</f>
        <v>0</v>
      </c>
      <c r="X109" s="7">
        <f>IFERROR('Res Bud År2'!$B7*'Likvid Bud År2'!P7,0)</f>
        <v>0</v>
      </c>
      <c r="Y109" s="25">
        <f>IFERROR('Res Bud År2'!$B7*'Likvid Bud År2'!Q7,0)</f>
        <v>0</v>
      </c>
    </row>
    <row r="110" spans="1:39" x14ac:dyDescent="0.15">
      <c r="A110" s="6">
        <f t="shared" si="10"/>
        <v>0</v>
      </c>
      <c r="B110" s="24">
        <f>IFERROR('Res Bud År1'!$B8*'Likvid Bud År1'!F8,0)</f>
        <v>0</v>
      </c>
      <c r="C110" s="7">
        <f>IFERROR('Res Bud År1'!$B8*'Likvid Bud År1'!G8,0)</f>
        <v>0</v>
      </c>
      <c r="D110" s="7">
        <f>IFERROR('Res Bud År1'!$B8*'Likvid Bud År1'!H8,0)</f>
        <v>0</v>
      </c>
      <c r="E110" s="7">
        <f>IFERROR('Res Bud År1'!$B8*'Likvid Bud År1'!I8,0)</f>
        <v>0</v>
      </c>
      <c r="F110" s="7">
        <f>IFERROR('Res Bud År1'!$B8*'Likvid Bud År1'!J8,0)</f>
        <v>0</v>
      </c>
      <c r="G110" s="7">
        <f>IFERROR('Res Bud År1'!$B8*'Likvid Bud År1'!K8,0)</f>
        <v>0</v>
      </c>
      <c r="H110" s="7">
        <f>IFERROR('Res Bud År1'!$B8*'Likvid Bud År1'!L8,0)</f>
        <v>0</v>
      </c>
      <c r="I110" s="7">
        <f>IFERROR('Res Bud År1'!$B8*'Likvid Bud År1'!M8,0)</f>
        <v>0</v>
      </c>
      <c r="J110" s="7">
        <f>IFERROR('Res Bud År1'!$B8*'Likvid Bud År1'!N8,0)</f>
        <v>0</v>
      </c>
      <c r="K110" s="7">
        <f>IFERROR('Res Bud År1'!$B8*'Likvid Bud År1'!O8,0)</f>
        <v>0</v>
      </c>
      <c r="L110" s="7">
        <f>IFERROR('Res Bud År1'!$B8*'Likvid Bud År1'!P8,0)</f>
        <v>0</v>
      </c>
      <c r="M110" s="25">
        <f>IFERROR('Res Bud År1'!$B8*'Likvid Bud År1'!Q8,0)</f>
        <v>0</v>
      </c>
      <c r="N110" s="24">
        <f>IFERROR('Res Bud År2'!$B8*'Likvid Bud År2'!F8,0)</f>
        <v>0</v>
      </c>
      <c r="O110" s="7">
        <f>IFERROR('Res Bud År2'!$B8*'Likvid Bud År2'!G8,0)</f>
        <v>0</v>
      </c>
      <c r="P110" s="7">
        <f>IFERROR('Res Bud År2'!$B8*'Likvid Bud År2'!H8,0)</f>
        <v>0</v>
      </c>
      <c r="Q110" s="7">
        <f>IFERROR('Res Bud År2'!$B8*'Likvid Bud År2'!I8,0)</f>
        <v>0</v>
      </c>
      <c r="R110" s="7">
        <f>IFERROR('Res Bud År2'!$B8*'Likvid Bud År2'!J8,0)</f>
        <v>0</v>
      </c>
      <c r="S110" s="7">
        <f>IFERROR('Res Bud År2'!$B8*'Likvid Bud År2'!K8,0)</f>
        <v>0</v>
      </c>
      <c r="T110" s="7">
        <f>IFERROR('Res Bud År2'!$B8*'Likvid Bud År2'!L8,0)</f>
        <v>0</v>
      </c>
      <c r="U110" s="7">
        <f>IFERROR('Res Bud År2'!$B8*'Likvid Bud År2'!M8,0)</f>
        <v>0</v>
      </c>
      <c r="V110" s="7">
        <f>IFERROR('Res Bud År2'!$B8*'Likvid Bud År2'!N8,0)</f>
        <v>0</v>
      </c>
      <c r="W110" s="7">
        <f>IFERROR('Res Bud År2'!$B8*'Likvid Bud År2'!O8,0)</f>
        <v>0</v>
      </c>
      <c r="X110" s="7">
        <f>IFERROR('Res Bud År2'!$B8*'Likvid Bud År2'!P8,0)</f>
        <v>0</v>
      </c>
      <c r="Y110" s="25">
        <f>IFERROR('Res Bud År2'!$B8*'Likvid Bud År2'!Q8,0)</f>
        <v>0</v>
      </c>
    </row>
    <row r="111" spans="1:39" ht="14" x14ac:dyDescent="0.15">
      <c r="A111" s="6" t="str">
        <f t="shared" si="10"/>
        <v>Övriga intäkter</v>
      </c>
      <c r="B111" s="24">
        <f>IFERROR('Res Bud År1'!$B9*'Likvid Bud År1'!F9,0)</f>
        <v>0</v>
      </c>
      <c r="C111" s="7">
        <f>IFERROR('Res Bud År1'!$B9*'Likvid Bud År1'!G9,0)</f>
        <v>0</v>
      </c>
      <c r="D111" s="7">
        <f>IFERROR('Res Bud År1'!$B9*'Likvid Bud År1'!H9,0)</f>
        <v>0</v>
      </c>
      <c r="E111" s="7">
        <f>IFERROR('Res Bud År1'!$B9*'Likvid Bud År1'!I9,0)</f>
        <v>0</v>
      </c>
      <c r="F111" s="7">
        <f>IFERROR('Res Bud År1'!$B9*'Likvid Bud År1'!J9,0)</f>
        <v>0</v>
      </c>
      <c r="G111" s="7">
        <f>IFERROR('Res Bud År1'!$B9*'Likvid Bud År1'!K9,0)</f>
        <v>0</v>
      </c>
      <c r="H111" s="7">
        <f>IFERROR('Res Bud År1'!$B9*'Likvid Bud År1'!L9,0)</f>
        <v>0</v>
      </c>
      <c r="I111" s="7">
        <f>IFERROR('Res Bud År1'!$B9*'Likvid Bud År1'!M9,0)</f>
        <v>0</v>
      </c>
      <c r="J111" s="7">
        <f>IFERROR('Res Bud År1'!$B9*'Likvid Bud År1'!N9,0)</f>
        <v>0</v>
      </c>
      <c r="K111" s="7">
        <f>IFERROR('Res Bud År1'!$B9*'Likvid Bud År1'!O9,0)</f>
        <v>0</v>
      </c>
      <c r="L111" s="7">
        <f>IFERROR('Res Bud År1'!$B9*'Likvid Bud År1'!P9,0)</f>
        <v>0</v>
      </c>
      <c r="M111" s="25">
        <f>IFERROR('Res Bud År1'!$B9*'Likvid Bud År1'!Q9,0)</f>
        <v>0</v>
      </c>
      <c r="N111" s="24">
        <f>IFERROR('Res Bud År2'!$B9*'Likvid Bud År2'!F9,0)</f>
        <v>0</v>
      </c>
      <c r="O111" s="7">
        <f>IFERROR('Res Bud År2'!$B9*'Likvid Bud År2'!G9,0)</f>
        <v>0</v>
      </c>
      <c r="P111" s="7">
        <f>IFERROR('Res Bud År2'!$B9*'Likvid Bud År2'!H9,0)</f>
        <v>0</v>
      </c>
      <c r="Q111" s="7">
        <f>IFERROR('Res Bud År2'!$B9*'Likvid Bud År2'!I9,0)</f>
        <v>0</v>
      </c>
      <c r="R111" s="7">
        <f>IFERROR('Res Bud År2'!$B9*'Likvid Bud År2'!J9,0)</f>
        <v>0</v>
      </c>
      <c r="S111" s="7">
        <f>IFERROR('Res Bud År2'!$B9*'Likvid Bud År2'!K9,0)</f>
        <v>0</v>
      </c>
      <c r="T111" s="7">
        <f>IFERROR('Res Bud År2'!$B9*'Likvid Bud År2'!L9,0)</f>
        <v>0</v>
      </c>
      <c r="U111" s="7">
        <f>IFERROR('Res Bud År2'!$B9*'Likvid Bud År2'!M9,0)</f>
        <v>0</v>
      </c>
      <c r="V111" s="7">
        <f>IFERROR('Res Bud År2'!$B9*'Likvid Bud År2'!N9,0)</f>
        <v>0</v>
      </c>
      <c r="W111" s="7">
        <f>IFERROR('Res Bud År2'!$B9*'Likvid Bud År2'!O9,0)</f>
        <v>0</v>
      </c>
      <c r="X111" s="7">
        <f>IFERROR('Res Bud År2'!$B9*'Likvid Bud År2'!P9,0)</f>
        <v>0</v>
      </c>
      <c r="Y111" s="25">
        <f>IFERROR('Res Bud År2'!$B9*'Likvid Bud År2'!Q9,0)</f>
        <v>0</v>
      </c>
    </row>
    <row r="112" spans="1:39" ht="14" x14ac:dyDescent="0.15">
      <c r="A112" s="6" t="str">
        <f t="shared" si="10"/>
        <v>Summa Intäkter</v>
      </c>
      <c r="B112" s="26">
        <f t="shared" ref="B112:Y112" si="11">SUM(B107:B111)</f>
        <v>0</v>
      </c>
      <c r="C112" s="8">
        <f t="shared" si="11"/>
        <v>0</v>
      </c>
      <c r="D112" s="8">
        <f t="shared" si="11"/>
        <v>0</v>
      </c>
      <c r="E112" s="8">
        <f t="shared" si="11"/>
        <v>0</v>
      </c>
      <c r="F112" s="8">
        <f t="shared" si="11"/>
        <v>0</v>
      </c>
      <c r="G112" s="8">
        <f t="shared" si="11"/>
        <v>0</v>
      </c>
      <c r="H112" s="8">
        <f t="shared" si="11"/>
        <v>0</v>
      </c>
      <c r="I112" s="8">
        <f t="shared" si="11"/>
        <v>0</v>
      </c>
      <c r="J112" s="8">
        <f t="shared" si="11"/>
        <v>0</v>
      </c>
      <c r="K112" s="8">
        <f t="shared" si="11"/>
        <v>0</v>
      </c>
      <c r="L112" s="8">
        <f t="shared" si="11"/>
        <v>0</v>
      </c>
      <c r="M112" s="27">
        <f t="shared" si="11"/>
        <v>0</v>
      </c>
      <c r="N112" s="26">
        <f t="shared" si="11"/>
        <v>0</v>
      </c>
      <c r="O112" s="8">
        <f t="shared" si="11"/>
        <v>0</v>
      </c>
      <c r="P112" s="8">
        <f t="shared" si="11"/>
        <v>0</v>
      </c>
      <c r="Q112" s="8">
        <f t="shared" si="11"/>
        <v>0</v>
      </c>
      <c r="R112" s="8">
        <f t="shared" si="11"/>
        <v>0</v>
      </c>
      <c r="S112" s="8">
        <f t="shared" si="11"/>
        <v>0</v>
      </c>
      <c r="T112" s="8">
        <f t="shared" si="11"/>
        <v>0</v>
      </c>
      <c r="U112" s="8">
        <f t="shared" si="11"/>
        <v>0</v>
      </c>
      <c r="V112" s="8">
        <f t="shared" si="11"/>
        <v>0</v>
      </c>
      <c r="W112" s="8">
        <f t="shared" si="11"/>
        <v>0</v>
      </c>
      <c r="X112" s="8">
        <f t="shared" si="11"/>
        <v>0</v>
      </c>
      <c r="Y112" s="27">
        <f t="shared" si="11"/>
        <v>0</v>
      </c>
      <c r="Z112" s="2"/>
      <c r="AA112" s="2"/>
      <c r="AB112" s="2"/>
      <c r="AC112" s="2"/>
      <c r="AD112" s="2"/>
      <c r="AE112" s="2"/>
      <c r="AF112" s="2"/>
      <c r="AG112" s="2"/>
      <c r="AH112" s="2"/>
      <c r="AI112" s="2"/>
      <c r="AJ112" s="2"/>
      <c r="AK112" s="2"/>
      <c r="AL112" s="2"/>
      <c r="AM112" s="2"/>
    </row>
    <row r="113" spans="1:39" x14ac:dyDescent="0.15">
      <c r="A113" s="6">
        <f t="shared" si="10"/>
        <v>0</v>
      </c>
      <c r="B113" s="28"/>
      <c r="C113" s="5"/>
      <c r="D113" s="5"/>
      <c r="E113" s="5"/>
      <c r="F113" s="5"/>
      <c r="G113" s="5"/>
      <c r="H113" s="5"/>
      <c r="I113" s="5"/>
      <c r="J113" s="5"/>
      <c r="K113" s="5"/>
      <c r="L113" s="5"/>
      <c r="M113" s="29"/>
      <c r="N113" s="28"/>
      <c r="O113" s="5"/>
      <c r="P113" s="5"/>
      <c r="Q113" s="5"/>
      <c r="R113" s="5"/>
      <c r="S113" s="5"/>
      <c r="T113" s="5"/>
      <c r="U113" s="5"/>
      <c r="V113" s="5"/>
      <c r="W113" s="5"/>
      <c r="X113" s="5"/>
      <c r="Y113" s="29"/>
    </row>
    <row r="114" spans="1:39" ht="28" x14ac:dyDescent="0.15">
      <c r="A114" s="6" t="str">
        <f t="shared" si="10"/>
        <v>Varukostnader
(exkl moms)</v>
      </c>
      <c r="B114" s="22" t="s">
        <v>32</v>
      </c>
      <c r="C114" s="1" t="s">
        <v>33</v>
      </c>
      <c r="D114" s="1" t="s">
        <v>34</v>
      </c>
      <c r="E114" s="1" t="s">
        <v>35</v>
      </c>
      <c r="F114" s="1" t="s">
        <v>36</v>
      </c>
      <c r="G114" s="1" t="s">
        <v>37</v>
      </c>
      <c r="H114" s="1" t="s">
        <v>38</v>
      </c>
      <c r="I114" s="1" t="s">
        <v>39</v>
      </c>
      <c r="J114" s="1" t="s">
        <v>40</v>
      </c>
      <c r="K114" s="1" t="s">
        <v>41</v>
      </c>
      <c r="L114" s="1" t="s">
        <v>42</v>
      </c>
      <c r="M114" s="23" t="s">
        <v>43</v>
      </c>
      <c r="N114" s="22" t="s">
        <v>32</v>
      </c>
      <c r="O114" s="1" t="s">
        <v>33</v>
      </c>
      <c r="P114" s="1" t="s">
        <v>34</v>
      </c>
      <c r="Q114" s="1" t="s">
        <v>35</v>
      </c>
      <c r="R114" s="1" t="s">
        <v>36</v>
      </c>
      <c r="S114" s="1" t="s">
        <v>37</v>
      </c>
      <c r="T114" s="1" t="s">
        <v>38</v>
      </c>
      <c r="U114" s="1" t="s">
        <v>39</v>
      </c>
      <c r="V114" s="1" t="s">
        <v>40</v>
      </c>
      <c r="W114" s="1" t="s">
        <v>41</v>
      </c>
      <c r="X114" s="1" t="s">
        <v>42</v>
      </c>
      <c r="Y114" s="23" t="s">
        <v>43</v>
      </c>
    </row>
    <row r="115" spans="1:39" ht="28" x14ac:dyDescent="0.15">
      <c r="A115" s="6" t="str">
        <f t="shared" si="10"/>
        <v>Kostnader för inköp varor, material och tjänster</v>
      </c>
      <c r="B115" s="24">
        <f>IFERROR('Res Bud År1'!$B13*'Likvid Bud År1'!F13,0)</f>
        <v>0</v>
      </c>
      <c r="C115" s="7">
        <f>IFERROR('Res Bud År1'!$B13*'Likvid Bud År1'!G13,0)</f>
        <v>0</v>
      </c>
      <c r="D115" s="7">
        <f>IFERROR('Res Bud År1'!$B13*'Likvid Bud År1'!H13,0)</f>
        <v>0</v>
      </c>
      <c r="E115" s="7">
        <f>IFERROR('Res Bud År1'!$B13*'Likvid Bud År1'!I13,0)</f>
        <v>0</v>
      </c>
      <c r="F115" s="7">
        <f>IFERROR('Res Bud År1'!$B13*'Likvid Bud År1'!J13,0)</f>
        <v>0</v>
      </c>
      <c r="G115" s="7">
        <f>IFERROR('Res Bud År1'!$B13*'Likvid Bud År1'!K13,0)</f>
        <v>0</v>
      </c>
      <c r="H115" s="7">
        <f>IFERROR('Res Bud År1'!$B13*'Likvid Bud År1'!L13,0)</f>
        <v>0</v>
      </c>
      <c r="I115" s="7">
        <f>IFERROR('Res Bud År1'!$B13*'Likvid Bud År1'!M13,0)</f>
        <v>0</v>
      </c>
      <c r="J115" s="7">
        <f>IFERROR('Res Bud År1'!$B13*'Likvid Bud År1'!N13,0)</f>
        <v>0</v>
      </c>
      <c r="K115" s="7">
        <f>IFERROR('Res Bud År1'!$B13*'Likvid Bud År1'!O13,0)</f>
        <v>0</v>
      </c>
      <c r="L115" s="7">
        <f>IFERROR('Res Bud År1'!$B13*'Likvid Bud År1'!P13,0)</f>
        <v>0</v>
      </c>
      <c r="M115" s="25">
        <f>IFERROR('Res Bud År1'!$B13*'Likvid Bud År1'!Q13,0)</f>
        <v>0</v>
      </c>
      <c r="N115" s="24">
        <f>IFERROR('Res Bud År2'!$B13*'Likvid Bud År2'!F13,0)</f>
        <v>0</v>
      </c>
      <c r="O115" s="7">
        <f>IFERROR('Res Bud År2'!$B13*'Likvid Bud År2'!G13,0)</f>
        <v>0</v>
      </c>
      <c r="P115" s="7">
        <f>IFERROR('Res Bud År2'!$B13*'Likvid Bud År2'!H13,0)</f>
        <v>0</v>
      </c>
      <c r="Q115" s="7">
        <f>IFERROR('Res Bud År2'!$B13*'Likvid Bud År2'!I13,0)</f>
        <v>0</v>
      </c>
      <c r="R115" s="7">
        <f>IFERROR('Res Bud År2'!$B13*'Likvid Bud År2'!J13,0)</f>
        <v>0</v>
      </c>
      <c r="S115" s="7">
        <f>IFERROR('Res Bud År2'!$B13*'Likvid Bud År2'!K13,0)</f>
        <v>0</v>
      </c>
      <c r="T115" s="7">
        <f>IFERROR('Res Bud År2'!$B13*'Likvid Bud År2'!L13,0)</f>
        <v>0</v>
      </c>
      <c r="U115" s="7">
        <f>IFERROR('Res Bud År2'!$B13*'Likvid Bud År2'!M13,0)</f>
        <v>0</v>
      </c>
      <c r="V115" s="7">
        <f>IFERROR('Res Bud År2'!$B13*'Likvid Bud År2'!N13,0)</f>
        <v>0</v>
      </c>
      <c r="W115" s="7">
        <f>IFERROR('Res Bud År2'!$B13*'Likvid Bud År2'!O13,0)</f>
        <v>0</v>
      </c>
      <c r="X115" s="7">
        <f>IFERROR('Res Bud År2'!$B13*'Likvid Bud År2'!P13,0)</f>
        <v>0</v>
      </c>
      <c r="Y115" s="25">
        <f>IFERROR('Res Bud År2'!$B13*'Likvid Bud År2'!Q13,0)</f>
        <v>0</v>
      </c>
    </row>
    <row r="116" spans="1:39" ht="28" x14ac:dyDescent="0.15">
      <c r="A116" s="6" t="str">
        <f t="shared" si="10"/>
        <v>Kostnader för inköp varor, material och tjänster</v>
      </c>
      <c r="B116" s="24">
        <f>IFERROR('Res Bud År1'!$B14*'Likvid Bud År1'!F14,0)</f>
        <v>0</v>
      </c>
      <c r="C116" s="7">
        <f>IFERROR('Res Bud År1'!$B14*'Likvid Bud År1'!G14,0)</f>
        <v>0</v>
      </c>
      <c r="D116" s="7">
        <f>IFERROR('Res Bud År1'!$B14*'Likvid Bud År1'!H14,0)</f>
        <v>0</v>
      </c>
      <c r="E116" s="7">
        <f>IFERROR('Res Bud År1'!$B14*'Likvid Bud År1'!I14,0)</f>
        <v>0</v>
      </c>
      <c r="F116" s="7">
        <f>IFERROR('Res Bud År1'!$B14*'Likvid Bud År1'!J14,0)</f>
        <v>0</v>
      </c>
      <c r="G116" s="7">
        <f>IFERROR('Res Bud År1'!$B14*'Likvid Bud År1'!K14,0)</f>
        <v>0</v>
      </c>
      <c r="H116" s="7">
        <f>IFERROR('Res Bud År1'!$B14*'Likvid Bud År1'!L14,0)</f>
        <v>0</v>
      </c>
      <c r="I116" s="7">
        <f>IFERROR('Res Bud År1'!$B14*'Likvid Bud År1'!M14,0)</f>
        <v>0</v>
      </c>
      <c r="J116" s="7">
        <f>IFERROR('Res Bud År1'!$B14*'Likvid Bud År1'!N14,0)</f>
        <v>0</v>
      </c>
      <c r="K116" s="7">
        <f>IFERROR('Res Bud År1'!$B14*'Likvid Bud År1'!O14,0)</f>
        <v>0</v>
      </c>
      <c r="L116" s="7">
        <f>IFERROR('Res Bud År1'!$B14*'Likvid Bud År1'!P14,0)</f>
        <v>0</v>
      </c>
      <c r="M116" s="25">
        <f>IFERROR('Res Bud År1'!$B14*'Likvid Bud År1'!Q14,0)</f>
        <v>0</v>
      </c>
      <c r="N116" s="24">
        <f>IFERROR('Res Bud År2'!$B14*'Likvid Bud År2'!F14,0)</f>
        <v>0</v>
      </c>
      <c r="O116" s="7">
        <f>IFERROR('Res Bud År2'!$B14*'Likvid Bud År2'!G14,0)</f>
        <v>0</v>
      </c>
      <c r="P116" s="7">
        <f>IFERROR('Res Bud År2'!$B14*'Likvid Bud År2'!H14,0)</f>
        <v>0</v>
      </c>
      <c r="Q116" s="7">
        <f>IFERROR('Res Bud År2'!$B14*'Likvid Bud År2'!I14,0)</f>
        <v>0</v>
      </c>
      <c r="R116" s="7">
        <f>IFERROR('Res Bud År2'!$B14*'Likvid Bud År2'!J14,0)</f>
        <v>0</v>
      </c>
      <c r="S116" s="7">
        <f>IFERROR('Res Bud År2'!$B14*'Likvid Bud År2'!K14,0)</f>
        <v>0</v>
      </c>
      <c r="T116" s="7">
        <f>IFERROR('Res Bud År2'!$B14*'Likvid Bud År2'!L14,0)</f>
        <v>0</v>
      </c>
      <c r="U116" s="7">
        <f>IFERROR('Res Bud År2'!$B14*'Likvid Bud År2'!M14,0)</f>
        <v>0</v>
      </c>
      <c r="V116" s="7">
        <f>IFERROR('Res Bud År2'!$B14*'Likvid Bud År2'!N14,0)</f>
        <v>0</v>
      </c>
      <c r="W116" s="7">
        <f>IFERROR('Res Bud År2'!$B14*'Likvid Bud År2'!O14,0)</f>
        <v>0</v>
      </c>
      <c r="X116" s="7">
        <f>IFERROR('Res Bud År2'!$B14*'Likvid Bud År2'!P14,0)</f>
        <v>0</v>
      </c>
      <c r="Y116" s="25">
        <f>IFERROR('Res Bud År2'!$B14*'Likvid Bud År2'!Q14,0)</f>
        <v>0</v>
      </c>
    </row>
    <row r="117" spans="1:39" ht="28" x14ac:dyDescent="0.15">
      <c r="A117" s="6" t="str">
        <f t="shared" si="10"/>
        <v>Kostnader för inköp varor, material och tjänster</v>
      </c>
      <c r="B117" s="24">
        <f>IFERROR('Res Bud År1'!$B15*'Likvid Bud År1'!F15,0)</f>
        <v>0</v>
      </c>
      <c r="C117" s="7">
        <f>IFERROR('Res Bud År1'!$B15*'Likvid Bud År1'!G15,0)</f>
        <v>0</v>
      </c>
      <c r="D117" s="7">
        <f>IFERROR('Res Bud År1'!$B15*'Likvid Bud År1'!H15,0)</f>
        <v>0</v>
      </c>
      <c r="E117" s="7">
        <f>IFERROR('Res Bud År1'!$B15*'Likvid Bud År1'!I15,0)</f>
        <v>0</v>
      </c>
      <c r="F117" s="7">
        <f>IFERROR('Res Bud År1'!$B15*'Likvid Bud År1'!J15,0)</f>
        <v>0</v>
      </c>
      <c r="G117" s="7">
        <f>IFERROR('Res Bud År1'!$B15*'Likvid Bud År1'!K15,0)</f>
        <v>0</v>
      </c>
      <c r="H117" s="7">
        <f>IFERROR('Res Bud År1'!$B15*'Likvid Bud År1'!L15,0)</f>
        <v>0</v>
      </c>
      <c r="I117" s="7">
        <f>IFERROR('Res Bud År1'!$B15*'Likvid Bud År1'!M15,0)</f>
        <v>0</v>
      </c>
      <c r="J117" s="7">
        <f>IFERROR('Res Bud År1'!$B15*'Likvid Bud År1'!N15,0)</f>
        <v>0</v>
      </c>
      <c r="K117" s="7">
        <f>IFERROR('Res Bud År1'!$B15*'Likvid Bud År1'!O15,0)</f>
        <v>0</v>
      </c>
      <c r="L117" s="7">
        <f>IFERROR('Res Bud År1'!$B15*'Likvid Bud År1'!P15,0)</f>
        <v>0</v>
      </c>
      <c r="M117" s="25">
        <f>IFERROR('Res Bud År1'!$B15*'Likvid Bud År1'!Q15,0)</f>
        <v>0</v>
      </c>
      <c r="N117" s="24">
        <f>IFERROR('Res Bud År2'!$B15*'Likvid Bud År2'!F15,0)</f>
        <v>0</v>
      </c>
      <c r="O117" s="7">
        <f>IFERROR('Res Bud År2'!$B15*'Likvid Bud År2'!G15,0)</f>
        <v>0</v>
      </c>
      <c r="P117" s="7">
        <f>IFERROR('Res Bud År2'!$B15*'Likvid Bud År2'!H15,0)</f>
        <v>0</v>
      </c>
      <c r="Q117" s="7">
        <f>IFERROR('Res Bud År2'!$B15*'Likvid Bud År2'!I15,0)</f>
        <v>0</v>
      </c>
      <c r="R117" s="7">
        <f>IFERROR('Res Bud År2'!$B15*'Likvid Bud År2'!J15,0)</f>
        <v>0</v>
      </c>
      <c r="S117" s="7">
        <f>IFERROR('Res Bud År2'!$B15*'Likvid Bud År2'!K15,0)</f>
        <v>0</v>
      </c>
      <c r="T117" s="7">
        <f>IFERROR('Res Bud År2'!$B15*'Likvid Bud År2'!L15,0)</f>
        <v>0</v>
      </c>
      <c r="U117" s="7">
        <f>IFERROR('Res Bud År2'!$B15*'Likvid Bud År2'!M15,0)</f>
        <v>0</v>
      </c>
      <c r="V117" s="7">
        <f>IFERROR('Res Bud År2'!$B15*'Likvid Bud År2'!N15,0)</f>
        <v>0</v>
      </c>
      <c r="W117" s="7">
        <f>IFERROR('Res Bud År2'!$B15*'Likvid Bud År2'!O15,0)</f>
        <v>0</v>
      </c>
      <c r="X117" s="7">
        <f>IFERROR('Res Bud År2'!$B15*'Likvid Bud År2'!P15,0)</f>
        <v>0</v>
      </c>
      <c r="Y117" s="25">
        <f>IFERROR('Res Bud År2'!$B15*'Likvid Bud År2'!Q15,0)</f>
        <v>0</v>
      </c>
    </row>
    <row r="118" spans="1:39" ht="28" x14ac:dyDescent="0.15">
      <c r="A118" s="6" t="str">
        <f t="shared" si="10"/>
        <v>Kostnader för inköp varor, material och tjänster</v>
      </c>
      <c r="B118" s="24">
        <f>IFERROR('Res Bud År1'!$B16*'Likvid Bud År1'!F16,0)</f>
        <v>0</v>
      </c>
      <c r="C118" s="7">
        <f>IFERROR('Res Bud År1'!$B16*'Likvid Bud År1'!G16,0)</f>
        <v>0</v>
      </c>
      <c r="D118" s="7">
        <f>IFERROR('Res Bud År1'!$B16*'Likvid Bud År1'!H16,0)</f>
        <v>0</v>
      </c>
      <c r="E118" s="7">
        <f>IFERROR('Res Bud År1'!$B16*'Likvid Bud År1'!I16,0)</f>
        <v>0</v>
      </c>
      <c r="F118" s="7">
        <f>IFERROR('Res Bud År1'!$B16*'Likvid Bud År1'!J16,0)</f>
        <v>0</v>
      </c>
      <c r="G118" s="7">
        <f>IFERROR('Res Bud År1'!$B16*'Likvid Bud År1'!K16,0)</f>
        <v>0</v>
      </c>
      <c r="H118" s="7">
        <f>IFERROR('Res Bud År1'!$B16*'Likvid Bud År1'!L16,0)</f>
        <v>0</v>
      </c>
      <c r="I118" s="7">
        <f>IFERROR('Res Bud År1'!$B16*'Likvid Bud År1'!M16,0)</f>
        <v>0</v>
      </c>
      <c r="J118" s="7">
        <f>IFERROR('Res Bud År1'!$B16*'Likvid Bud År1'!N16,0)</f>
        <v>0</v>
      </c>
      <c r="K118" s="7">
        <f>IFERROR('Res Bud År1'!$B16*'Likvid Bud År1'!O16,0)</f>
        <v>0</v>
      </c>
      <c r="L118" s="7">
        <f>IFERROR('Res Bud År1'!$B16*'Likvid Bud År1'!P16,0)</f>
        <v>0</v>
      </c>
      <c r="M118" s="25">
        <f>IFERROR('Res Bud År1'!$B16*'Likvid Bud År1'!Q16,0)</f>
        <v>0</v>
      </c>
      <c r="N118" s="24">
        <f>IFERROR('Res Bud År2'!$B16*'Likvid Bud År2'!F16,0)</f>
        <v>0</v>
      </c>
      <c r="O118" s="7">
        <f>IFERROR('Res Bud År2'!$B16*'Likvid Bud År2'!G16,0)</f>
        <v>0</v>
      </c>
      <c r="P118" s="7">
        <f>IFERROR('Res Bud År2'!$B16*'Likvid Bud År2'!H16,0)</f>
        <v>0</v>
      </c>
      <c r="Q118" s="7">
        <f>IFERROR('Res Bud År2'!$B16*'Likvid Bud År2'!I16,0)</f>
        <v>0</v>
      </c>
      <c r="R118" s="7">
        <f>IFERROR('Res Bud År2'!$B16*'Likvid Bud År2'!J16,0)</f>
        <v>0</v>
      </c>
      <c r="S118" s="7">
        <f>IFERROR('Res Bud År2'!$B16*'Likvid Bud År2'!K16,0)</f>
        <v>0</v>
      </c>
      <c r="T118" s="7">
        <f>IFERROR('Res Bud År2'!$B16*'Likvid Bud År2'!L16,0)</f>
        <v>0</v>
      </c>
      <c r="U118" s="7">
        <f>IFERROR('Res Bud År2'!$B16*'Likvid Bud År2'!M16,0)</f>
        <v>0</v>
      </c>
      <c r="V118" s="7">
        <f>IFERROR('Res Bud År2'!$B16*'Likvid Bud År2'!N16,0)</f>
        <v>0</v>
      </c>
      <c r="W118" s="7">
        <f>IFERROR('Res Bud År2'!$B16*'Likvid Bud År2'!O16,0)</f>
        <v>0</v>
      </c>
      <c r="X118" s="7">
        <f>IFERROR('Res Bud År2'!$B16*'Likvid Bud År2'!P16,0)</f>
        <v>0</v>
      </c>
      <c r="Y118" s="25">
        <f>IFERROR('Res Bud År2'!$B16*'Likvid Bud År2'!Q16,0)</f>
        <v>0</v>
      </c>
    </row>
    <row r="119" spans="1:39" ht="14" x14ac:dyDescent="0.15">
      <c r="A119" s="6" t="str">
        <f t="shared" si="10"/>
        <v>Summa varuinköp</v>
      </c>
      <c r="B119" s="26">
        <f t="shared" ref="B119:Y119" si="12">SUM(B114:B118)</f>
        <v>0</v>
      </c>
      <c r="C119" s="8">
        <f t="shared" si="12"/>
        <v>0</v>
      </c>
      <c r="D119" s="8">
        <f t="shared" si="12"/>
        <v>0</v>
      </c>
      <c r="E119" s="8">
        <f t="shared" si="12"/>
        <v>0</v>
      </c>
      <c r="F119" s="8">
        <f t="shared" si="12"/>
        <v>0</v>
      </c>
      <c r="G119" s="8">
        <f t="shared" si="12"/>
        <v>0</v>
      </c>
      <c r="H119" s="8">
        <f t="shared" si="12"/>
        <v>0</v>
      </c>
      <c r="I119" s="8">
        <f t="shared" si="12"/>
        <v>0</v>
      </c>
      <c r="J119" s="8">
        <f t="shared" si="12"/>
        <v>0</v>
      </c>
      <c r="K119" s="8">
        <f t="shared" si="12"/>
        <v>0</v>
      </c>
      <c r="L119" s="8">
        <f t="shared" si="12"/>
        <v>0</v>
      </c>
      <c r="M119" s="27">
        <f t="shared" si="12"/>
        <v>0</v>
      </c>
      <c r="N119" s="26">
        <f t="shared" si="12"/>
        <v>0</v>
      </c>
      <c r="O119" s="8">
        <f t="shared" si="12"/>
        <v>0</v>
      </c>
      <c r="P119" s="8">
        <f t="shared" si="12"/>
        <v>0</v>
      </c>
      <c r="Q119" s="8">
        <f t="shared" si="12"/>
        <v>0</v>
      </c>
      <c r="R119" s="8">
        <f t="shared" si="12"/>
        <v>0</v>
      </c>
      <c r="S119" s="8">
        <f t="shared" si="12"/>
        <v>0</v>
      </c>
      <c r="T119" s="8">
        <f t="shared" si="12"/>
        <v>0</v>
      </c>
      <c r="U119" s="8">
        <f t="shared" si="12"/>
        <v>0</v>
      </c>
      <c r="V119" s="8">
        <f t="shared" si="12"/>
        <v>0</v>
      </c>
      <c r="W119" s="8">
        <f t="shared" si="12"/>
        <v>0</v>
      </c>
      <c r="X119" s="8">
        <f t="shared" si="12"/>
        <v>0</v>
      </c>
      <c r="Y119" s="27">
        <f t="shared" si="12"/>
        <v>0</v>
      </c>
      <c r="Z119" s="2"/>
      <c r="AA119" s="2"/>
      <c r="AB119" s="2"/>
      <c r="AC119" s="2"/>
      <c r="AD119" s="2"/>
      <c r="AE119" s="2"/>
      <c r="AF119" s="2"/>
      <c r="AG119" s="2"/>
      <c r="AH119" s="2"/>
      <c r="AI119" s="2"/>
      <c r="AJ119" s="2"/>
      <c r="AK119" s="2"/>
      <c r="AL119" s="2"/>
      <c r="AM119" s="2"/>
    </row>
    <row r="120" spans="1:39" x14ac:dyDescent="0.15">
      <c r="A120" s="6">
        <f t="shared" si="10"/>
        <v>0</v>
      </c>
      <c r="B120" s="19"/>
      <c r="C120" s="20"/>
      <c r="D120" s="20"/>
      <c r="E120" s="20"/>
      <c r="F120" s="20"/>
      <c r="G120" s="20"/>
      <c r="H120" s="20"/>
      <c r="I120" s="20"/>
      <c r="J120" s="20"/>
      <c r="K120" s="20"/>
      <c r="L120" s="20"/>
      <c r="M120" s="21"/>
      <c r="N120" s="19"/>
      <c r="O120" s="20"/>
      <c r="P120" s="20"/>
      <c r="Q120" s="20"/>
      <c r="R120" s="20"/>
      <c r="S120" s="20"/>
      <c r="T120" s="20"/>
      <c r="U120" s="20"/>
      <c r="V120" s="20"/>
      <c r="W120" s="20"/>
      <c r="X120" s="20"/>
      <c r="Y120" s="21"/>
    </row>
    <row r="121" spans="1:39" ht="14" x14ac:dyDescent="0.15">
      <c r="A121" s="6" t="str">
        <f t="shared" si="10"/>
        <v>Bruttoresultat</v>
      </c>
      <c r="B121" s="30"/>
      <c r="C121" s="31"/>
      <c r="D121" s="31"/>
      <c r="E121" s="31"/>
      <c r="F121" s="31"/>
      <c r="G121" s="31"/>
      <c r="H121" s="31"/>
      <c r="I121" s="31"/>
      <c r="J121" s="31"/>
      <c r="K121" s="31"/>
      <c r="L121" s="31"/>
      <c r="M121" s="32"/>
      <c r="N121" s="30"/>
      <c r="O121" s="31"/>
      <c r="P121" s="31"/>
      <c r="Q121" s="31"/>
      <c r="R121" s="31"/>
      <c r="S121" s="31"/>
      <c r="T121" s="31"/>
      <c r="U121" s="31"/>
      <c r="V121" s="31"/>
      <c r="W121" s="31"/>
      <c r="X121" s="31"/>
      <c r="Y121" s="32"/>
      <c r="Z121" s="2"/>
      <c r="AA121" s="2"/>
      <c r="AB121" s="2"/>
      <c r="AC121" s="2"/>
      <c r="AD121" s="2"/>
      <c r="AE121" s="2"/>
      <c r="AF121" s="2"/>
      <c r="AG121" s="2"/>
      <c r="AH121" s="2"/>
      <c r="AI121" s="2"/>
      <c r="AJ121" s="2"/>
      <c r="AK121" s="2"/>
      <c r="AL121" s="2"/>
      <c r="AM121" s="2"/>
    </row>
    <row r="122" spans="1:39" x14ac:dyDescent="0.15">
      <c r="A122" s="6">
        <f t="shared" si="10"/>
        <v>0</v>
      </c>
      <c r="B122" s="30"/>
      <c r="C122" s="31"/>
      <c r="D122" s="31"/>
      <c r="E122" s="31"/>
      <c r="F122" s="31"/>
      <c r="G122" s="31"/>
      <c r="H122" s="31"/>
      <c r="I122" s="31"/>
      <c r="J122" s="31"/>
      <c r="K122" s="31"/>
      <c r="L122" s="31"/>
      <c r="M122" s="32"/>
      <c r="N122" s="30"/>
      <c r="O122" s="31"/>
      <c r="P122" s="31"/>
      <c r="Q122" s="31"/>
      <c r="R122" s="31"/>
      <c r="S122" s="31"/>
      <c r="T122" s="31"/>
      <c r="U122" s="31"/>
      <c r="V122" s="31"/>
      <c r="W122" s="31"/>
      <c r="X122" s="31"/>
      <c r="Y122" s="32"/>
      <c r="Z122" s="2"/>
      <c r="AA122" s="2"/>
      <c r="AB122" s="2"/>
      <c r="AC122" s="2"/>
      <c r="AD122" s="2"/>
      <c r="AE122" s="2"/>
      <c r="AF122" s="2"/>
      <c r="AG122" s="2"/>
      <c r="AH122" s="2"/>
      <c r="AI122" s="2"/>
      <c r="AJ122" s="2"/>
      <c r="AK122" s="2"/>
      <c r="AL122" s="2"/>
      <c r="AM122" s="2"/>
    </row>
    <row r="123" spans="1:39" hidden="1" outlineLevel="1" x14ac:dyDescent="0.15">
      <c r="A123" s="6">
        <f t="shared" si="10"/>
        <v>0</v>
      </c>
      <c r="B123" s="30"/>
      <c r="C123" s="31"/>
      <c r="D123" s="31"/>
      <c r="E123" s="31"/>
      <c r="F123" s="31"/>
      <c r="G123" s="31"/>
      <c r="H123" s="31"/>
      <c r="I123" s="31"/>
      <c r="J123" s="31"/>
      <c r="K123" s="31"/>
      <c r="L123" s="31"/>
      <c r="M123" s="32"/>
      <c r="N123" s="30"/>
      <c r="O123" s="31"/>
      <c r="P123" s="31"/>
      <c r="Q123" s="31"/>
      <c r="R123" s="31"/>
      <c r="S123" s="31"/>
      <c r="T123" s="31"/>
      <c r="U123" s="31"/>
      <c r="V123" s="31"/>
      <c r="W123" s="31"/>
      <c r="X123" s="31"/>
      <c r="Y123" s="32"/>
      <c r="Z123" s="2"/>
      <c r="AA123" s="2"/>
      <c r="AB123" s="2"/>
      <c r="AC123" s="2"/>
      <c r="AD123" s="2"/>
      <c r="AE123" s="2"/>
      <c r="AF123" s="2"/>
      <c r="AG123" s="2"/>
      <c r="AH123" s="2"/>
      <c r="AI123" s="2"/>
      <c r="AJ123" s="2"/>
      <c r="AK123" s="2"/>
      <c r="AL123" s="2"/>
      <c r="AM123" s="2"/>
    </row>
    <row r="124" spans="1:39" hidden="1" outlineLevel="1" x14ac:dyDescent="0.15">
      <c r="A124" s="6">
        <f t="shared" si="10"/>
        <v>0</v>
      </c>
      <c r="B124" s="30"/>
      <c r="C124" s="31"/>
      <c r="D124" s="31"/>
      <c r="E124" s="31"/>
      <c r="F124" s="31"/>
      <c r="G124" s="31"/>
      <c r="H124" s="31"/>
      <c r="I124" s="31"/>
      <c r="J124" s="31"/>
      <c r="K124" s="31"/>
      <c r="L124" s="31"/>
      <c r="M124" s="32"/>
      <c r="N124" s="30"/>
      <c r="O124" s="31"/>
      <c r="P124" s="31"/>
      <c r="Q124" s="31"/>
      <c r="R124" s="31"/>
      <c r="S124" s="31"/>
      <c r="T124" s="31"/>
      <c r="U124" s="31"/>
      <c r="V124" s="31"/>
      <c r="W124" s="31"/>
      <c r="X124" s="31"/>
      <c r="Y124" s="32"/>
      <c r="Z124" s="2"/>
      <c r="AA124" s="2"/>
      <c r="AB124" s="2"/>
      <c r="AC124" s="2"/>
      <c r="AD124" s="2"/>
      <c r="AE124" s="2"/>
      <c r="AF124" s="2"/>
      <c r="AG124" s="2"/>
      <c r="AH124" s="2"/>
      <c r="AI124" s="2"/>
      <c r="AJ124" s="2"/>
      <c r="AK124" s="2"/>
      <c r="AL124" s="2"/>
      <c r="AM124" s="2"/>
    </row>
    <row r="125" spans="1:39" hidden="1" outlineLevel="1" x14ac:dyDescent="0.15">
      <c r="A125" s="6">
        <f t="shared" si="10"/>
        <v>0</v>
      </c>
      <c r="B125" s="28"/>
      <c r="C125" s="5"/>
      <c r="D125" s="5"/>
      <c r="E125" s="5"/>
      <c r="F125" s="5"/>
      <c r="G125" s="5"/>
      <c r="H125" s="5"/>
      <c r="I125" s="5"/>
      <c r="J125" s="5"/>
      <c r="K125" s="5"/>
      <c r="L125" s="5"/>
      <c r="M125" s="29"/>
      <c r="N125" s="28"/>
      <c r="O125" s="5"/>
      <c r="P125" s="5"/>
      <c r="Q125" s="5"/>
      <c r="R125" s="5"/>
      <c r="S125" s="5"/>
      <c r="T125" s="5"/>
      <c r="U125" s="5"/>
      <c r="V125" s="5"/>
      <c r="W125" s="5"/>
      <c r="X125" s="5"/>
      <c r="Y125" s="29"/>
    </row>
    <row r="126" spans="1:39" hidden="1" outlineLevel="1" x14ac:dyDescent="0.15">
      <c r="A126" s="6">
        <f t="shared" si="10"/>
        <v>0</v>
      </c>
      <c r="B126" s="28"/>
      <c r="C126" s="5"/>
      <c r="D126" s="5"/>
      <c r="E126" s="5"/>
      <c r="F126" s="5"/>
      <c r="G126" s="5"/>
      <c r="H126" s="5"/>
      <c r="I126" s="5"/>
      <c r="J126" s="5"/>
      <c r="K126" s="5"/>
      <c r="L126" s="5"/>
      <c r="M126" s="29"/>
      <c r="N126" s="28"/>
      <c r="O126" s="5"/>
      <c r="P126" s="5"/>
      <c r="Q126" s="5"/>
      <c r="R126" s="5"/>
      <c r="S126" s="5"/>
      <c r="T126" s="5"/>
      <c r="U126" s="5"/>
      <c r="V126" s="5"/>
      <c r="W126" s="5"/>
      <c r="X126" s="5"/>
      <c r="Y126" s="29"/>
    </row>
    <row r="127" spans="1:39" hidden="1" outlineLevel="1" x14ac:dyDescent="0.15">
      <c r="A127" s="6">
        <f t="shared" si="10"/>
        <v>0</v>
      </c>
      <c r="B127" s="28"/>
      <c r="C127" s="5"/>
      <c r="D127" s="5"/>
      <c r="E127" s="5"/>
      <c r="F127" s="5"/>
      <c r="G127" s="5"/>
      <c r="H127" s="5"/>
      <c r="I127" s="5"/>
      <c r="J127" s="5"/>
      <c r="K127" s="5"/>
      <c r="L127" s="5"/>
      <c r="M127" s="29"/>
      <c r="N127" s="28"/>
      <c r="O127" s="5"/>
      <c r="P127" s="5"/>
      <c r="Q127" s="5"/>
      <c r="R127" s="5"/>
      <c r="S127" s="5"/>
      <c r="T127" s="5"/>
      <c r="U127" s="5"/>
      <c r="V127" s="5"/>
      <c r="W127" s="5"/>
      <c r="X127" s="5"/>
      <c r="Y127" s="29"/>
    </row>
    <row r="128" spans="1:39" hidden="1" outlineLevel="1" x14ac:dyDescent="0.15">
      <c r="A128" s="6">
        <f t="shared" si="10"/>
        <v>0</v>
      </c>
      <c r="B128" s="28"/>
      <c r="C128" s="5"/>
      <c r="D128" s="5"/>
      <c r="E128" s="5"/>
      <c r="F128" s="5"/>
      <c r="G128" s="5"/>
      <c r="H128" s="5"/>
      <c r="I128" s="5"/>
      <c r="J128" s="5"/>
      <c r="K128" s="5"/>
      <c r="L128" s="5"/>
      <c r="M128" s="29"/>
      <c r="N128" s="28"/>
      <c r="O128" s="5"/>
      <c r="P128" s="5"/>
      <c r="Q128" s="5"/>
      <c r="R128" s="5"/>
      <c r="S128" s="5"/>
      <c r="T128" s="5"/>
      <c r="U128" s="5"/>
      <c r="V128" s="5"/>
      <c r="W128" s="5"/>
      <c r="X128" s="5"/>
      <c r="Y128" s="29"/>
    </row>
    <row r="129" spans="1:25" hidden="1" outlineLevel="1" x14ac:dyDescent="0.15">
      <c r="A129" s="6">
        <f t="shared" si="10"/>
        <v>0</v>
      </c>
      <c r="B129" s="28"/>
      <c r="C129" s="5"/>
      <c r="D129" s="5"/>
      <c r="E129" s="5"/>
      <c r="F129" s="5"/>
      <c r="G129" s="5"/>
      <c r="H129" s="5"/>
      <c r="I129" s="5"/>
      <c r="J129" s="5"/>
      <c r="K129" s="5"/>
      <c r="L129" s="5"/>
      <c r="M129" s="29"/>
      <c r="N129" s="28"/>
      <c r="O129" s="5"/>
      <c r="P129" s="5"/>
      <c r="Q129" s="5"/>
      <c r="R129" s="5"/>
      <c r="S129" s="5"/>
      <c r="T129" s="5"/>
      <c r="U129" s="5"/>
      <c r="V129" s="5"/>
      <c r="W129" s="5"/>
      <c r="X129" s="5"/>
      <c r="Y129" s="29"/>
    </row>
    <row r="130" spans="1:25" hidden="1" outlineLevel="1" x14ac:dyDescent="0.15">
      <c r="A130" s="6">
        <f t="shared" si="10"/>
        <v>0</v>
      </c>
      <c r="B130" s="28"/>
      <c r="C130" s="5"/>
      <c r="D130" s="5"/>
      <c r="E130" s="5"/>
      <c r="F130" s="5"/>
      <c r="G130" s="5"/>
      <c r="H130" s="5"/>
      <c r="I130" s="5"/>
      <c r="J130" s="5"/>
      <c r="K130" s="5"/>
      <c r="L130" s="5"/>
      <c r="M130" s="29"/>
      <c r="N130" s="28"/>
      <c r="O130" s="5"/>
      <c r="P130" s="5"/>
      <c r="Q130" s="5"/>
      <c r="R130" s="5"/>
      <c r="S130" s="5"/>
      <c r="T130" s="5"/>
      <c r="U130" s="5"/>
      <c r="V130" s="5"/>
      <c r="W130" s="5"/>
      <c r="X130" s="5"/>
      <c r="Y130" s="29"/>
    </row>
    <row r="131" spans="1:25" hidden="1" outlineLevel="1" x14ac:dyDescent="0.15">
      <c r="A131" s="6">
        <f t="shared" si="10"/>
        <v>0</v>
      </c>
      <c r="B131" s="28"/>
      <c r="C131" s="5"/>
      <c r="D131" s="5"/>
      <c r="E131" s="5"/>
      <c r="F131" s="5"/>
      <c r="G131" s="5"/>
      <c r="H131" s="5"/>
      <c r="I131" s="5"/>
      <c r="J131" s="5"/>
      <c r="K131" s="5"/>
      <c r="L131" s="5"/>
      <c r="M131" s="29"/>
      <c r="N131" s="28"/>
      <c r="O131" s="5"/>
      <c r="P131" s="5"/>
      <c r="Q131" s="5"/>
      <c r="R131" s="5"/>
      <c r="S131" s="5"/>
      <c r="T131" s="5"/>
      <c r="U131" s="5"/>
      <c r="V131" s="5"/>
      <c r="W131" s="5"/>
      <c r="X131" s="5"/>
      <c r="Y131" s="29"/>
    </row>
    <row r="132" spans="1:25" hidden="1" outlineLevel="1" x14ac:dyDescent="0.15">
      <c r="A132" s="6">
        <f t="shared" si="10"/>
        <v>0</v>
      </c>
      <c r="B132" s="28"/>
      <c r="C132" s="5"/>
      <c r="D132" s="5"/>
      <c r="E132" s="5"/>
      <c r="F132" s="5"/>
      <c r="G132" s="5"/>
      <c r="H132" s="5"/>
      <c r="I132" s="5"/>
      <c r="J132" s="5"/>
      <c r="K132" s="5"/>
      <c r="L132" s="5"/>
      <c r="M132" s="29"/>
      <c r="N132" s="28"/>
      <c r="O132" s="5"/>
      <c r="P132" s="5"/>
      <c r="Q132" s="5"/>
      <c r="R132" s="5"/>
      <c r="S132" s="5"/>
      <c r="T132" s="5"/>
      <c r="U132" s="5"/>
      <c r="V132" s="5"/>
      <c r="W132" s="5"/>
      <c r="X132" s="5"/>
      <c r="Y132" s="29"/>
    </row>
    <row r="133" spans="1:25" collapsed="1" x14ac:dyDescent="0.15">
      <c r="A133" s="6">
        <f t="shared" si="10"/>
        <v>0</v>
      </c>
      <c r="B133" s="28"/>
      <c r="C133" s="5"/>
      <c r="D133" s="5"/>
      <c r="E133" s="5"/>
      <c r="F133" s="5"/>
      <c r="G133" s="5"/>
      <c r="H133" s="5"/>
      <c r="I133" s="5"/>
      <c r="J133" s="5"/>
      <c r="K133" s="5"/>
      <c r="L133" s="5"/>
      <c r="M133" s="29"/>
      <c r="N133" s="28"/>
      <c r="O133" s="5"/>
      <c r="P133" s="5"/>
      <c r="Q133" s="5"/>
      <c r="R133" s="5"/>
      <c r="S133" s="5"/>
      <c r="T133" s="5"/>
      <c r="U133" s="5"/>
      <c r="V133" s="5"/>
      <c r="W133" s="5"/>
      <c r="X133" s="5"/>
      <c r="Y133" s="29"/>
    </row>
    <row r="134" spans="1:25" ht="28" x14ac:dyDescent="0.15">
      <c r="A134" s="6" t="str">
        <f t="shared" si="10"/>
        <v>Övriga kostnader
(exkl moms)</v>
      </c>
      <c r="B134" s="108" t="s">
        <v>72</v>
      </c>
      <c r="C134" s="109" t="s">
        <v>73</v>
      </c>
      <c r="D134" s="109" t="s">
        <v>74</v>
      </c>
      <c r="E134" s="109" t="s">
        <v>75</v>
      </c>
      <c r="F134" s="109" t="s">
        <v>76</v>
      </c>
      <c r="G134" s="109" t="s">
        <v>77</v>
      </c>
      <c r="H134" s="109" t="s">
        <v>78</v>
      </c>
      <c r="I134" s="109" t="s">
        <v>79</v>
      </c>
      <c r="J134" s="109" t="s">
        <v>80</v>
      </c>
      <c r="K134" s="109" t="s">
        <v>81</v>
      </c>
      <c r="L134" s="109" t="s">
        <v>82</v>
      </c>
      <c r="M134" s="110" t="s">
        <v>83</v>
      </c>
      <c r="N134" s="108" t="s">
        <v>72</v>
      </c>
      <c r="O134" s="109" t="s">
        <v>73</v>
      </c>
      <c r="P134" s="109" t="s">
        <v>74</v>
      </c>
      <c r="Q134" s="109" t="s">
        <v>75</v>
      </c>
      <c r="R134" s="109" t="s">
        <v>76</v>
      </c>
      <c r="S134" s="109" t="s">
        <v>77</v>
      </c>
      <c r="T134" s="109" t="s">
        <v>78</v>
      </c>
      <c r="U134" s="109" t="s">
        <v>79</v>
      </c>
      <c r="V134" s="109" t="s">
        <v>80</v>
      </c>
      <c r="W134" s="109" t="s">
        <v>81</v>
      </c>
      <c r="X134" s="109" t="s">
        <v>82</v>
      </c>
      <c r="Y134" s="110" t="s">
        <v>83</v>
      </c>
    </row>
    <row r="135" spans="1:25" ht="14" x14ac:dyDescent="0.15">
      <c r="A135" s="6" t="str">
        <f t="shared" si="10"/>
        <v>Lokalkostnader, hyra, el etc</v>
      </c>
      <c r="B135" s="24">
        <f>IFERROR('Res Bud År1'!$B33*'Likvid Bud År1'!F33,0)</f>
        <v>0</v>
      </c>
      <c r="C135" s="7">
        <f>IFERROR('Res Bud År1'!$B33*'Likvid Bud År1'!G33,0)</f>
        <v>0</v>
      </c>
      <c r="D135" s="7">
        <f>IFERROR('Res Bud År1'!$B33*'Likvid Bud År1'!H33,0)</f>
        <v>0</v>
      </c>
      <c r="E135" s="7">
        <f>IFERROR('Res Bud År1'!$B33*'Likvid Bud År1'!I33,0)</f>
        <v>0</v>
      </c>
      <c r="F135" s="7">
        <f>IFERROR('Res Bud År1'!$B33*'Likvid Bud År1'!J33,0)</f>
        <v>0</v>
      </c>
      <c r="G135" s="7">
        <f>IFERROR('Res Bud År1'!$B33*'Likvid Bud År1'!K33,0)</f>
        <v>0</v>
      </c>
      <c r="H135" s="7">
        <f>IFERROR('Res Bud År1'!$B33*'Likvid Bud År1'!L33,0)</f>
        <v>0</v>
      </c>
      <c r="I135" s="7">
        <f>IFERROR('Res Bud År1'!$B33*'Likvid Bud År1'!M33,0)</f>
        <v>0</v>
      </c>
      <c r="J135" s="7">
        <f>IFERROR('Res Bud År1'!$B33*'Likvid Bud År1'!N33,0)</f>
        <v>0</v>
      </c>
      <c r="K135" s="7">
        <f>IFERROR('Res Bud År1'!$B33*'Likvid Bud År1'!O33,0)</f>
        <v>0</v>
      </c>
      <c r="L135" s="7">
        <f>IFERROR('Res Bud År1'!$B33*'Likvid Bud År1'!P33,0)</f>
        <v>0</v>
      </c>
      <c r="M135" s="25">
        <f>IFERROR('Res Bud År1'!$B33*'Likvid Bud År1'!Q33,0)</f>
        <v>0</v>
      </c>
      <c r="N135" s="24">
        <f>IFERROR('Res Bud År2'!$B33*'Likvid Bud År2'!F33,0)</f>
        <v>0</v>
      </c>
      <c r="O135" s="7">
        <f>IFERROR('Res Bud År2'!$B33*'Likvid Bud År2'!G33,0)</f>
        <v>0</v>
      </c>
      <c r="P135" s="7">
        <f>IFERROR('Res Bud År2'!$B33*'Likvid Bud År2'!H33,0)</f>
        <v>0</v>
      </c>
      <c r="Q135" s="7">
        <f>IFERROR('Res Bud År2'!$B33*'Likvid Bud År2'!I33,0)</f>
        <v>0</v>
      </c>
      <c r="R135" s="7">
        <f>IFERROR('Res Bud År2'!$B33*'Likvid Bud År2'!J33,0)</f>
        <v>0</v>
      </c>
      <c r="S135" s="7">
        <f>IFERROR('Res Bud År2'!$B33*'Likvid Bud År2'!K33,0)</f>
        <v>0</v>
      </c>
      <c r="T135" s="7">
        <f>IFERROR('Res Bud År2'!$B33*'Likvid Bud År2'!L33,0)</f>
        <v>0</v>
      </c>
      <c r="U135" s="7">
        <f>IFERROR('Res Bud År2'!$B33*'Likvid Bud År2'!M33,0)</f>
        <v>0</v>
      </c>
      <c r="V135" s="7">
        <f>IFERROR('Res Bud År2'!$B33*'Likvid Bud År2'!N33,0)</f>
        <v>0</v>
      </c>
      <c r="W135" s="7">
        <f>IFERROR('Res Bud År2'!$B33*'Likvid Bud År2'!O33,0)</f>
        <v>0</v>
      </c>
      <c r="X135" s="7">
        <f>IFERROR('Res Bud År2'!$B33*'Likvid Bud År2'!P33,0)</f>
        <v>0</v>
      </c>
      <c r="Y135" s="25">
        <f>IFERROR('Res Bud År2'!$B33*'Likvid Bud År2'!Q33,0)</f>
        <v>0</v>
      </c>
    </row>
    <row r="136" spans="1:25" ht="14" x14ac:dyDescent="0.15">
      <c r="A136" s="6" t="str">
        <f t="shared" si="10"/>
        <v>Förbruknings inventarier/material</v>
      </c>
      <c r="B136" s="24">
        <f>IFERROR('Res Bud År1'!$B34*'Likvid Bud År1'!F34,0)</f>
        <v>0</v>
      </c>
      <c r="C136" s="7">
        <f>IFERROR('Res Bud År1'!$B34*'Likvid Bud År1'!G34,0)</f>
        <v>0</v>
      </c>
      <c r="D136" s="7">
        <f>IFERROR('Res Bud År1'!$B34*'Likvid Bud År1'!H34,0)</f>
        <v>0</v>
      </c>
      <c r="E136" s="7">
        <f>IFERROR('Res Bud År1'!$B34*'Likvid Bud År1'!I34,0)</f>
        <v>0</v>
      </c>
      <c r="F136" s="7">
        <f>IFERROR('Res Bud År1'!$B34*'Likvid Bud År1'!J34,0)</f>
        <v>0</v>
      </c>
      <c r="G136" s="7">
        <f>IFERROR('Res Bud År1'!$B34*'Likvid Bud År1'!K34,0)</f>
        <v>0</v>
      </c>
      <c r="H136" s="7">
        <f>IFERROR('Res Bud År1'!$B34*'Likvid Bud År1'!L34,0)</f>
        <v>0</v>
      </c>
      <c r="I136" s="7">
        <f>IFERROR('Res Bud År1'!$B34*'Likvid Bud År1'!M34,0)</f>
        <v>0</v>
      </c>
      <c r="J136" s="7">
        <f>IFERROR('Res Bud År1'!$B34*'Likvid Bud År1'!N34,0)</f>
        <v>0</v>
      </c>
      <c r="K136" s="7">
        <f>IFERROR('Res Bud År1'!$B34*'Likvid Bud År1'!O34,0)</f>
        <v>0</v>
      </c>
      <c r="L136" s="7">
        <f>IFERROR('Res Bud År1'!$B34*'Likvid Bud År1'!P34,0)</f>
        <v>0</v>
      </c>
      <c r="M136" s="25">
        <f>IFERROR('Res Bud År1'!$B34*'Likvid Bud År1'!Q34,0)</f>
        <v>0</v>
      </c>
      <c r="N136" s="24">
        <f>IFERROR('Res Bud År2'!$B34*'Likvid Bud År2'!F34,0)</f>
        <v>0</v>
      </c>
      <c r="O136" s="7">
        <f>IFERROR('Res Bud År2'!$B34*'Likvid Bud År2'!G34,0)</f>
        <v>0</v>
      </c>
      <c r="P136" s="7">
        <f>IFERROR('Res Bud År2'!$B34*'Likvid Bud År2'!H34,0)</f>
        <v>0</v>
      </c>
      <c r="Q136" s="7">
        <f>IFERROR('Res Bud År2'!$B34*'Likvid Bud År2'!I34,0)</f>
        <v>0</v>
      </c>
      <c r="R136" s="7">
        <f>IFERROR('Res Bud År2'!$B34*'Likvid Bud År2'!J34,0)</f>
        <v>0</v>
      </c>
      <c r="S136" s="7">
        <f>IFERROR('Res Bud År2'!$B34*'Likvid Bud År2'!K34,0)</f>
        <v>0</v>
      </c>
      <c r="T136" s="7">
        <f>IFERROR('Res Bud År2'!$B34*'Likvid Bud År2'!L34,0)</f>
        <v>0</v>
      </c>
      <c r="U136" s="7">
        <f>IFERROR('Res Bud År2'!$B34*'Likvid Bud År2'!M34,0)</f>
        <v>0</v>
      </c>
      <c r="V136" s="7">
        <f>IFERROR('Res Bud År2'!$B34*'Likvid Bud År2'!N34,0)</f>
        <v>0</v>
      </c>
      <c r="W136" s="7">
        <f>IFERROR('Res Bud År2'!$B34*'Likvid Bud År2'!O34,0)</f>
        <v>0</v>
      </c>
      <c r="X136" s="7">
        <f>IFERROR('Res Bud År2'!$B34*'Likvid Bud År2'!P34,0)</f>
        <v>0</v>
      </c>
      <c r="Y136" s="25">
        <f>IFERROR('Res Bud År2'!$B34*'Likvid Bud År2'!Q34,0)</f>
        <v>0</v>
      </c>
    </row>
    <row r="137" spans="1:25" ht="14" x14ac:dyDescent="0.15">
      <c r="A137" s="6" t="str">
        <f t="shared" si="10"/>
        <v>Hyra/leasing av maskiner, datorer, bil etc</v>
      </c>
      <c r="B137" s="24">
        <f>IFERROR('Res Bud År1'!$B35*'Likvid Bud År1'!F35,0)</f>
        <v>0</v>
      </c>
      <c r="C137" s="7">
        <f>IFERROR('Res Bud År1'!$B35*'Likvid Bud År1'!G35,0)</f>
        <v>0</v>
      </c>
      <c r="D137" s="7">
        <f>IFERROR('Res Bud År1'!$B35*'Likvid Bud År1'!H35,0)</f>
        <v>0</v>
      </c>
      <c r="E137" s="7">
        <f>IFERROR('Res Bud År1'!$B35*'Likvid Bud År1'!I35,0)</f>
        <v>0</v>
      </c>
      <c r="F137" s="7">
        <f>IFERROR('Res Bud År1'!$B35*'Likvid Bud År1'!J35,0)</f>
        <v>0</v>
      </c>
      <c r="G137" s="7">
        <f>IFERROR('Res Bud År1'!$B35*'Likvid Bud År1'!K35,0)</f>
        <v>0</v>
      </c>
      <c r="H137" s="7">
        <f>IFERROR('Res Bud År1'!$B35*'Likvid Bud År1'!L35,0)</f>
        <v>0</v>
      </c>
      <c r="I137" s="7">
        <f>IFERROR('Res Bud År1'!$B35*'Likvid Bud År1'!M35,0)</f>
        <v>0</v>
      </c>
      <c r="J137" s="7">
        <f>IFERROR('Res Bud År1'!$B35*'Likvid Bud År1'!N35,0)</f>
        <v>0</v>
      </c>
      <c r="K137" s="7">
        <f>IFERROR('Res Bud År1'!$B35*'Likvid Bud År1'!O35,0)</f>
        <v>0</v>
      </c>
      <c r="L137" s="7">
        <f>IFERROR('Res Bud År1'!$B35*'Likvid Bud År1'!P35,0)</f>
        <v>0</v>
      </c>
      <c r="M137" s="25">
        <f>IFERROR('Res Bud År1'!$B35*'Likvid Bud År1'!Q35,0)</f>
        <v>0</v>
      </c>
      <c r="N137" s="24">
        <f>IFERROR('Res Bud År2'!$B35*'Likvid Bud År2'!F35,0)</f>
        <v>0</v>
      </c>
      <c r="O137" s="7">
        <f>IFERROR('Res Bud År2'!$B35*'Likvid Bud År2'!G35,0)</f>
        <v>0</v>
      </c>
      <c r="P137" s="7">
        <f>IFERROR('Res Bud År2'!$B35*'Likvid Bud År2'!H35,0)</f>
        <v>0</v>
      </c>
      <c r="Q137" s="7">
        <f>IFERROR('Res Bud År2'!$B35*'Likvid Bud År2'!I35,0)</f>
        <v>0</v>
      </c>
      <c r="R137" s="7">
        <f>IFERROR('Res Bud År2'!$B35*'Likvid Bud År2'!J35,0)</f>
        <v>0</v>
      </c>
      <c r="S137" s="7">
        <f>IFERROR('Res Bud År2'!$B35*'Likvid Bud År2'!K35,0)</f>
        <v>0</v>
      </c>
      <c r="T137" s="7">
        <f>IFERROR('Res Bud År2'!$B35*'Likvid Bud År2'!L35,0)</f>
        <v>0</v>
      </c>
      <c r="U137" s="7">
        <f>IFERROR('Res Bud År2'!$B35*'Likvid Bud År2'!M35,0)</f>
        <v>0</v>
      </c>
      <c r="V137" s="7">
        <f>IFERROR('Res Bud År2'!$B35*'Likvid Bud År2'!N35,0)</f>
        <v>0</v>
      </c>
      <c r="W137" s="7">
        <f>IFERROR('Res Bud År2'!$B35*'Likvid Bud År2'!O35,0)</f>
        <v>0</v>
      </c>
      <c r="X137" s="7">
        <f>IFERROR('Res Bud År2'!$B35*'Likvid Bud År2'!P35,0)</f>
        <v>0</v>
      </c>
      <c r="Y137" s="25">
        <f>IFERROR('Res Bud År2'!$B35*'Likvid Bud År2'!Q35,0)</f>
        <v>0</v>
      </c>
    </row>
    <row r="138" spans="1:25" ht="14" x14ac:dyDescent="0.15">
      <c r="A138" s="6" t="str">
        <f t="shared" si="10"/>
        <v>Reparation och underhåll</v>
      </c>
      <c r="B138" s="24">
        <f>IFERROR('Res Bud År1'!$B36*'Likvid Bud År1'!F36,0)</f>
        <v>0</v>
      </c>
      <c r="C138" s="7">
        <f>IFERROR('Res Bud År1'!$B36*'Likvid Bud År1'!G36,0)</f>
        <v>0</v>
      </c>
      <c r="D138" s="7">
        <f>IFERROR('Res Bud År1'!$B36*'Likvid Bud År1'!H36,0)</f>
        <v>0</v>
      </c>
      <c r="E138" s="7">
        <f>IFERROR('Res Bud År1'!$B36*'Likvid Bud År1'!I36,0)</f>
        <v>0</v>
      </c>
      <c r="F138" s="7">
        <f>IFERROR('Res Bud År1'!$B36*'Likvid Bud År1'!J36,0)</f>
        <v>0</v>
      </c>
      <c r="G138" s="7">
        <f>IFERROR('Res Bud År1'!$B36*'Likvid Bud År1'!K36,0)</f>
        <v>0</v>
      </c>
      <c r="H138" s="7">
        <f>IFERROR('Res Bud År1'!$B36*'Likvid Bud År1'!L36,0)</f>
        <v>0</v>
      </c>
      <c r="I138" s="7">
        <f>IFERROR('Res Bud År1'!$B36*'Likvid Bud År1'!M36,0)</f>
        <v>0</v>
      </c>
      <c r="J138" s="7">
        <f>IFERROR('Res Bud År1'!$B36*'Likvid Bud År1'!N36,0)</f>
        <v>0</v>
      </c>
      <c r="K138" s="7">
        <f>IFERROR('Res Bud År1'!$B36*'Likvid Bud År1'!O36,0)</f>
        <v>0</v>
      </c>
      <c r="L138" s="7">
        <f>IFERROR('Res Bud År1'!$B36*'Likvid Bud År1'!P36,0)</f>
        <v>0</v>
      </c>
      <c r="M138" s="25">
        <f>IFERROR('Res Bud År1'!$B36*'Likvid Bud År1'!Q36,0)</f>
        <v>0</v>
      </c>
      <c r="N138" s="24">
        <f>IFERROR('Res Bud År2'!$B36*'Likvid Bud År2'!F36,0)</f>
        <v>0</v>
      </c>
      <c r="O138" s="7">
        <f>IFERROR('Res Bud År2'!$B36*'Likvid Bud År2'!G36,0)</f>
        <v>0</v>
      </c>
      <c r="P138" s="7">
        <f>IFERROR('Res Bud År2'!$B36*'Likvid Bud År2'!H36,0)</f>
        <v>0</v>
      </c>
      <c r="Q138" s="7">
        <f>IFERROR('Res Bud År2'!$B36*'Likvid Bud År2'!I36,0)</f>
        <v>0</v>
      </c>
      <c r="R138" s="7">
        <f>IFERROR('Res Bud År2'!$B36*'Likvid Bud År2'!J36,0)</f>
        <v>0</v>
      </c>
      <c r="S138" s="7">
        <f>IFERROR('Res Bud År2'!$B36*'Likvid Bud År2'!K36,0)</f>
        <v>0</v>
      </c>
      <c r="T138" s="7">
        <f>IFERROR('Res Bud År2'!$B36*'Likvid Bud År2'!L36,0)</f>
        <v>0</v>
      </c>
      <c r="U138" s="7">
        <f>IFERROR('Res Bud År2'!$B36*'Likvid Bud År2'!M36,0)</f>
        <v>0</v>
      </c>
      <c r="V138" s="7">
        <f>IFERROR('Res Bud År2'!$B36*'Likvid Bud År2'!N36,0)</f>
        <v>0</v>
      </c>
      <c r="W138" s="7">
        <f>IFERROR('Res Bud År2'!$B36*'Likvid Bud År2'!O36,0)</f>
        <v>0</v>
      </c>
      <c r="X138" s="7">
        <f>IFERROR('Res Bud År2'!$B36*'Likvid Bud År2'!P36,0)</f>
        <v>0</v>
      </c>
      <c r="Y138" s="25">
        <f>IFERROR('Res Bud År2'!$B36*'Likvid Bud År2'!Q36,0)</f>
        <v>0</v>
      </c>
    </row>
    <row r="139" spans="1:25" ht="14" x14ac:dyDescent="0.15">
      <c r="A139" s="6" t="str">
        <f t="shared" si="10"/>
        <v>Resekostnader, bilresättning, traktamente</v>
      </c>
      <c r="B139" s="24">
        <f>IFERROR('Res Bud År1'!$B37*'Likvid Bud År1'!F37,0)</f>
        <v>0</v>
      </c>
      <c r="C139" s="7">
        <f>IFERROR('Res Bud År1'!$B37*'Likvid Bud År1'!G37,0)</f>
        <v>0</v>
      </c>
      <c r="D139" s="7">
        <f>IFERROR('Res Bud År1'!$B37*'Likvid Bud År1'!H37,0)</f>
        <v>0</v>
      </c>
      <c r="E139" s="7">
        <f>IFERROR('Res Bud År1'!$B37*'Likvid Bud År1'!I37,0)</f>
        <v>0</v>
      </c>
      <c r="F139" s="7">
        <f>IFERROR('Res Bud År1'!$B37*'Likvid Bud År1'!J37,0)</f>
        <v>0</v>
      </c>
      <c r="G139" s="7">
        <f>IFERROR('Res Bud År1'!$B37*'Likvid Bud År1'!K37,0)</f>
        <v>0</v>
      </c>
      <c r="H139" s="7">
        <f>IFERROR('Res Bud År1'!$B37*'Likvid Bud År1'!L37,0)</f>
        <v>0</v>
      </c>
      <c r="I139" s="7">
        <f>IFERROR('Res Bud År1'!$B37*'Likvid Bud År1'!M37,0)</f>
        <v>0</v>
      </c>
      <c r="J139" s="7">
        <f>IFERROR('Res Bud År1'!$B37*'Likvid Bud År1'!N37,0)</f>
        <v>0</v>
      </c>
      <c r="K139" s="7">
        <f>IFERROR('Res Bud År1'!$B37*'Likvid Bud År1'!O37,0)</f>
        <v>0</v>
      </c>
      <c r="L139" s="7">
        <f>IFERROR('Res Bud År1'!$B37*'Likvid Bud År1'!P37,0)</f>
        <v>0</v>
      </c>
      <c r="M139" s="25">
        <f>IFERROR('Res Bud År1'!$B37*'Likvid Bud År1'!Q37,0)</f>
        <v>0</v>
      </c>
      <c r="N139" s="24">
        <f>IFERROR('Res Bud År2'!$B37*'Likvid Bud År2'!F37,0)</f>
        <v>0</v>
      </c>
      <c r="O139" s="7">
        <f>IFERROR('Res Bud År2'!$B37*'Likvid Bud År2'!G37,0)</f>
        <v>0</v>
      </c>
      <c r="P139" s="7">
        <f>IFERROR('Res Bud År2'!$B37*'Likvid Bud År2'!H37,0)</f>
        <v>0</v>
      </c>
      <c r="Q139" s="7">
        <f>IFERROR('Res Bud År2'!$B37*'Likvid Bud År2'!I37,0)</f>
        <v>0</v>
      </c>
      <c r="R139" s="7">
        <f>IFERROR('Res Bud År2'!$B37*'Likvid Bud År2'!J37,0)</f>
        <v>0</v>
      </c>
      <c r="S139" s="7">
        <f>IFERROR('Res Bud År2'!$B37*'Likvid Bud År2'!K37,0)</f>
        <v>0</v>
      </c>
      <c r="T139" s="7">
        <f>IFERROR('Res Bud År2'!$B37*'Likvid Bud År2'!L37,0)</f>
        <v>0</v>
      </c>
      <c r="U139" s="7">
        <f>IFERROR('Res Bud År2'!$B37*'Likvid Bud År2'!M37,0)</f>
        <v>0</v>
      </c>
      <c r="V139" s="7">
        <f>IFERROR('Res Bud År2'!$B37*'Likvid Bud År2'!N37,0)</f>
        <v>0</v>
      </c>
      <c r="W139" s="7">
        <f>IFERROR('Res Bud År2'!$B37*'Likvid Bud År2'!O37,0)</f>
        <v>0</v>
      </c>
      <c r="X139" s="7">
        <f>IFERROR('Res Bud År2'!$B37*'Likvid Bud År2'!P37,0)</f>
        <v>0</v>
      </c>
      <c r="Y139" s="25">
        <f>IFERROR('Res Bud År2'!$B37*'Likvid Bud År2'!Q37,0)</f>
        <v>0</v>
      </c>
    </row>
    <row r="140" spans="1:25" ht="14" x14ac:dyDescent="0.15">
      <c r="A140" s="6" t="str">
        <f t="shared" si="10"/>
        <v>Reklam och PR</v>
      </c>
      <c r="B140" s="24">
        <f>IFERROR('Res Bud År1'!$B38*'Likvid Bud År1'!F38,0)</f>
        <v>0</v>
      </c>
      <c r="C140" s="7">
        <f>IFERROR('Res Bud År1'!$B38*'Likvid Bud År1'!G38,0)</f>
        <v>0</v>
      </c>
      <c r="D140" s="7">
        <f>IFERROR('Res Bud År1'!$B38*'Likvid Bud År1'!H38,0)</f>
        <v>0</v>
      </c>
      <c r="E140" s="7">
        <f>IFERROR('Res Bud År1'!$B38*'Likvid Bud År1'!I38,0)</f>
        <v>0</v>
      </c>
      <c r="F140" s="7">
        <f>IFERROR('Res Bud År1'!$B38*'Likvid Bud År1'!J38,0)</f>
        <v>0</v>
      </c>
      <c r="G140" s="7">
        <f>IFERROR('Res Bud År1'!$B38*'Likvid Bud År1'!K38,0)</f>
        <v>0</v>
      </c>
      <c r="H140" s="7">
        <f>IFERROR('Res Bud År1'!$B38*'Likvid Bud År1'!L38,0)</f>
        <v>0</v>
      </c>
      <c r="I140" s="7">
        <f>IFERROR('Res Bud År1'!$B38*'Likvid Bud År1'!M38,0)</f>
        <v>0</v>
      </c>
      <c r="J140" s="7">
        <f>IFERROR('Res Bud År1'!$B38*'Likvid Bud År1'!N38,0)</f>
        <v>0</v>
      </c>
      <c r="K140" s="7">
        <f>IFERROR('Res Bud År1'!$B38*'Likvid Bud År1'!O38,0)</f>
        <v>0</v>
      </c>
      <c r="L140" s="7">
        <f>IFERROR('Res Bud År1'!$B38*'Likvid Bud År1'!P38,0)</f>
        <v>0</v>
      </c>
      <c r="M140" s="25">
        <f>IFERROR('Res Bud År1'!$B38*'Likvid Bud År1'!Q38,0)</f>
        <v>0</v>
      </c>
      <c r="N140" s="24">
        <f>IFERROR('Res Bud År2'!$B38*'Likvid Bud År2'!F38,0)</f>
        <v>0</v>
      </c>
      <c r="O140" s="7">
        <f>IFERROR('Res Bud År2'!$B38*'Likvid Bud År2'!G38,0)</f>
        <v>0</v>
      </c>
      <c r="P140" s="7">
        <f>IFERROR('Res Bud År2'!$B38*'Likvid Bud År2'!H38,0)</f>
        <v>0</v>
      </c>
      <c r="Q140" s="7">
        <f>IFERROR('Res Bud År2'!$B38*'Likvid Bud År2'!I38,0)</f>
        <v>0</v>
      </c>
      <c r="R140" s="7">
        <f>IFERROR('Res Bud År2'!$B38*'Likvid Bud År2'!J38,0)</f>
        <v>0</v>
      </c>
      <c r="S140" s="7">
        <f>IFERROR('Res Bud År2'!$B38*'Likvid Bud År2'!K38,0)</f>
        <v>0</v>
      </c>
      <c r="T140" s="7">
        <f>IFERROR('Res Bud År2'!$B38*'Likvid Bud År2'!L38,0)</f>
        <v>0</v>
      </c>
      <c r="U140" s="7">
        <f>IFERROR('Res Bud År2'!$B38*'Likvid Bud År2'!M38,0)</f>
        <v>0</v>
      </c>
      <c r="V140" s="7">
        <f>IFERROR('Res Bud År2'!$B38*'Likvid Bud År2'!N38,0)</f>
        <v>0</v>
      </c>
      <c r="W140" s="7">
        <f>IFERROR('Res Bud År2'!$B38*'Likvid Bud År2'!O38,0)</f>
        <v>0</v>
      </c>
      <c r="X140" s="7">
        <f>IFERROR('Res Bud År2'!$B38*'Likvid Bud År2'!P38,0)</f>
        <v>0</v>
      </c>
      <c r="Y140" s="25">
        <f>IFERROR('Res Bud År2'!$B38*'Likvid Bud År2'!Q38,0)</f>
        <v>0</v>
      </c>
    </row>
    <row r="141" spans="1:25" ht="14" x14ac:dyDescent="0.15">
      <c r="A141" s="6" t="str">
        <f t="shared" si="10"/>
        <v>Kontokortsavgifter, kreditförsäljnkostnader</v>
      </c>
      <c r="B141" s="24">
        <f>IFERROR('Res Bud År1'!$B39*'Likvid Bud År1'!F39,0)</f>
        <v>0</v>
      </c>
      <c r="C141" s="7">
        <f>IFERROR('Res Bud År1'!$B39*'Likvid Bud År1'!G39,0)</f>
        <v>0</v>
      </c>
      <c r="D141" s="7">
        <f>IFERROR('Res Bud År1'!$B39*'Likvid Bud År1'!H39,0)</f>
        <v>0</v>
      </c>
      <c r="E141" s="7">
        <f>IFERROR('Res Bud År1'!$B39*'Likvid Bud År1'!I39,0)</f>
        <v>0</v>
      </c>
      <c r="F141" s="7">
        <f>IFERROR('Res Bud År1'!$B39*'Likvid Bud År1'!J39,0)</f>
        <v>0</v>
      </c>
      <c r="G141" s="7">
        <f>IFERROR('Res Bud År1'!$B39*'Likvid Bud År1'!K39,0)</f>
        <v>0</v>
      </c>
      <c r="H141" s="7">
        <f>IFERROR('Res Bud År1'!$B39*'Likvid Bud År1'!L39,0)</f>
        <v>0</v>
      </c>
      <c r="I141" s="7">
        <f>IFERROR('Res Bud År1'!$B39*'Likvid Bud År1'!M39,0)</f>
        <v>0</v>
      </c>
      <c r="J141" s="7">
        <f>IFERROR('Res Bud År1'!$B39*'Likvid Bud År1'!N39,0)</f>
        <v>0</v>
      </c>
      <c r="K141" s="7">
        <f>IFERROR('Res Bud År1'!$B39*'Likvid Bud År1'!O39,0)</f>
        <v>0</v>
      </c>
      <c r="L141" s="7">
        <f>IFERROR('Res Bud År1'!$B39*'Likvid Bud År1'!P39,0)</f>
        <v>0</v>
      </c>
      <c r="M141" s="25">
        <f>IFERROR('Res Bud År1'!$B39*'Likvid Bud År1'!Q39,0)</f>
        <v>0</v>
      </c>
      <c r="N141" s="24">
        <f>IFERROR('Res Bud År2'!$B39*'Likvid Bud År2'!F39,0)</f>
        <v>0</v>
      </c>
      <c r="O141" s="7">
        <f>IFERROR('Res Bud År2'!$B39*'Likvid Bud År2'!G39,0)</f>
        <v>0</v>
      </c>
      <c r="P141" s="7">
        <f>IFERROR('Res Bud År2'!$B39*'Likvid Bud År2'!H39,0)</f>
        <v>0</v>
      </c>
      <c r="Q141" s="7">
        <f>IFERROR('Res Bud År2'!$B39*'Likvid Bud År2'!I39,0)</f>
        <v>0</v>
      </c>
      <c r="R141" s="7">
        <f>IFERROR('Res Bud År2'!$B39*'Likvid Bud År2'!J39,0)</f>
        <v>0</v>
      </c>
      <c r="S141" s="7">
        <f>IFERROR('Res Bud År2'!$B39*'Likvid Bud År2'!K39,0)</f>
        <v>0</v>
      </c>
      <c r="T141" s="7">
        <f>IFERROR('Res Bud År2'!$B39*'Likvid Bud År2'!L39,0)</f>
        <v>0</v>
      </c>
      <c r="U141" s="7">
        <f>IFERROR('Res Bud År2'!$B39*'Likvid Bud År2'!M39,0)</f>
        <v>0</v>
      </c>
      <c r="V141" s="7">
        <f>IFERROR('Res Bud År2'!$B39*'Likvid Bud År2'!N39,0)</f>
        <v>0</v>
      </c>
      <c r="W141" s="7">
        <f>IFERROR('Res Bud År2'!$B39*'Likvid Bud År2'!O39,0)</f>
        <v>0</v>
      </c>
      <c r="X141" s="7">
        <f>IFERROR('Res Bud År2'!$B39*'Likvid Bud År2'!P39,0)</f>
        <v>0</v>
      </c>
      <c r="Y141" s="25">
        <f>IFERROR('Res Bud År2'!$B39*'Likvid Bud År2'!Q39,0)</f>
        <v>0</v>
      </c>
    </row>
    <row r="142" spans="1:25" ht="14" x14ac:dyDescent="0.15">
      <c r="A142" s="6" t="str">
        <f t="shared" si="10"/>
        <v>Kontorsmateriel och trycksaker</v>
      </c>
      <c r="B142" s="24">
        <f>IFERROR('Res Bud År1'!$B40*'Likvid Bud År1'!F40,0)</f>
        <v>0</v>
      </c>
      <c r="C142" s="7">
        <f>IFERROR('Res Bud År1'!$B40*'Likvid Bud År1'!G40,0)</f>
        <v>0</v>
      </c>
      <c r="D142" s="7">
        <f>IFERROR('Res Bud År1'!$B40*'Likvid Bud År1'!H40,0)</f>
        <v>0</v>
      </c>
      <c r="E142" s="7">
        <f>IFERROR('Res Bud År1'!$B40*'Likvid Bud År1'!I40,0)</f>
        <v>0</v>
      </c>
      <c r="F142" s="7">
        <f>IFERROR('Res Bud År1'!$B40*'Likvid Bud År1'!J40,0)</f>
        <v>0</v>
      </c>
      <c r="G142" s="7">
        <f>IFERROR('Res Bud År1'!$B40*'Likvid Bud År1'!K40,0)</f>
        <v>0</v>
      </c>
      <c r="H142" s="7">
        <f>IFERROR('Res Bud År1'!$B40*'Likvid Bud År1'!L40,0)</f>
        <v>0</v>
      </c>
      <c r="I142" s="7">
        <f>IFERROR('Res Bud År1'!$B40*'Likvid Bud År1'!M40,0)</f>
        <v>0</v>
      </c>
      <c r="J142" s="7">
        <f>IFERROR('Res Bud År1'!$B40*'Likvid Bud År1'!N40,0)</f>
        <v>0</v>
      </c>
      <c r="K142" s="7">
        <f>IFERROR('Res Bud År1'!$B40*'Likvid Bud År1'!O40,0)</f>
        <v>0</v>
      </c>
      <c r="L142" s="7">
        <f>IFERROR('Res Bud År1'!$B40*'Likvid Bud År1'!P40,0)</f>
        <v>0</v>
      </c>
      <c r="M142" s="25">
        <f>IFERROR('Res Bud År1'!$B40*'Likvid Bud År1'!Q40,0)</f>
        <v>0</v>
      </c>
      <c r="N142" s="24">
        <f>IFERROR('Res Bud År2'!$B40*'Likvid Bud År2'!F40,0)</f>
        <v>0</v>
      </c>
      <c r="O142" s="7">
        <f>IFERROR('Res Bud År2'!$B40*'Likvid Bud År2'!G40,0)</f>
        <v>0</v>
      </c>
      <c r="P142" s="7">
        <f>IFERROR('Res Bud År2'!$B40*'Likvid Bud År2'!H40,0)</f>
        <v>0</v>
      </c>
      <c r="Q142" s="7">
        <f>IFERROR('Res Bud År2'!$B40*'Likvid Bud År2'!I40,0)</f>
        <v>0</v>
      </c>
      <c r="R142" s="7">
        <f>IFERROR('Res Bud År2'!$B40*'Likvid Bud År2'!J40,0)</f>
        <v>0</v>
      </c>
      <c r="S142" s="7">
        <f>IFERROR('Res Bud År2'!$B40*'Likvid Bud År2'!K40,0)</f>
        <v>0</v>
      </c>
      <c r="T142" s="7">
        <f>IFERROR('Res Bud År2'!$B40*'Likvid Bud År2'!L40,0)</f>
        <v>0</v>
      </c>
      <c r="U142" s="7">
        <f>IFERROR('Res Bud År2'!$B40*'Likvid Bud År2'!M40,0)</f>
        <v>0</v>
      </c>
      <c r="V142" s="7">
        <f>IFERROR('Res Bud År2'!$B40*'Likvid Bud År2'!N40,0)</f>
        <v>0</v>
      </c>
      <c r="W142" s="7">
        <f>IFERROR('Res Bud År2'!$B40*'Likvid Bud År2'!O40,0)</f>
        <v>0</v>
      </c>
      <c r="X142" s="7">
        <f>IFERROR('Res Bud År2'!$B40*'Likvid Bud År2'!P40,0)</f>
        <v>0</v>
      </c>
      <c r="Y142" s="25">
        <f>IFERROR('Res Bud År2'!$B40*'Likvid Bud År2'!Q40,0)</f>
        <v>0</v>
      </c>
    </row>
    <row r="143" spans="1:25" ht="14" x14ac:dyDescent="0.15">
      <c r="A143" s="6" t="str">
        <f t="shared" si="10"/>
        <v>IT, Tele och data</v>
      </c>
      <c r="B143" s="24">
        <f>IFERROR('Res Bud År1'!$B41*'Likvid Bud År1'!F41,0)</f>
        <v>0</v>
      </c>
      <c r="C143" s="7">
        <f>IFERROR('Res Bud År1'!$B41*'Likvid Bud År1'!G41,0)</f>
        <v>0</v>
      </c>
      <c r="D143" s="7">
        <f>IFERROR('Res Bud År1'!$B41*'Likvid Bud År1'!H41,0)</f>
        <v>0</v>
      </c>
      <c r="E143" s="7">
        <f>IFERROR('Res Bud År1'!$B41*'Likvid Bud År1'!I41,0)</f>
        <v>0</v>
      </c>
      <c r="F143" s="7">
        <f>IFERROR('Res Bud År1'!$B41*'Likvid Bud År1'!J41,0)</f>
        <v>0</v>
      </c>
      <c r="G143" s="7">
        <f>IFERROR('Res Bud År1'!$B41*'Likvid Bud År1'!K41,0)</f>
        <v>0</v>
      </c>
      <c r="H143" s="7">
        <f>IFERROR('Res Bud År1'!$B41*'Likvid Bud År1'!L41,0)</f>
        <v>0</v>
      </c>
      <c r="I143" s="7">
        <f>IFERROR('Res Bud År1'!$B41*'Likvid Bud År1'!M41,0)</f>
        <v>0</v>
      </c>
      <c r="J143" s="7">
        <f>IFERROR('Res Bud År1'!$B41*'Likvid Bud År1'!N41,0)</f>
        <v>0</v>
      </c>
      <c r="K143" s="7">
        <f>IFERROR('Res Bud År1'!$B41*'Likvid Bud År1'!O41,0)</f>
        <v>0</v>
      </c>
      <c r="L143" s="7">
        <f>IFERROR('Res Bud År1'!$B41*'Likvid Bud År1'!P41,0)</f>
        <v>0</v>
      </c>
      <c r="M143" s="25">
        <f>IFERROR('Res Bud År1'!$B41*'Likvid Bud År1'!Q41,0)</f>
        <v>0</v>
      </c>
      <c r="N143" s="24">
        <f>IFERROR('Res Bud År2'!$B41*'Likvid Bud År2'!F41,0)</f>
        <v>0</v>
      </c>
      <c r="O143" s="7">
        <f>IFERROR('Res Bud År2'!$B41*'Likvid Bud År2'!G41,0)</f>
        <v>0</v>
      </c>
      <c r="P143" s="7">
        <f>IFERROR('Res Bud År2'!$B41*'Likvid Bud År2'!H41,0)</f>
        <v>0</v>
      </c>
      <c r="Q143" s="7">
        <f>IFERROR('Res Bud År2'!$B41*'Likvid Bud År2'!I41,0)</f>
        <v>0</v>
      </c>
      <c r="R143" s="7">
        <f>IFERROR('Res Bud År2'!$B41*'Likvid Bud År2'!J41,0)</f>
        <v>0</v>
      </c>
      <c r="S143" s="7">
        <f>IFERROR('Res Bud År2'!$B41*'Likvid Bud År2'!K41,0)</f>
        <v>0</v>
      </c>
      <c r="T143" s="7">
        <f>IFERROR('Res Bud År2'!$B41*'Likvid Bud År2'!L41,0)</f>
        <v>0</v>
      </c>
      <c r="U143" s="7">
        <f>IFERROR('Res Bud År2'!$B41*'Likvid Bud År2'!M41,0)</f>
        <v>0</v>
      </c>
      <c r="V143" s="7">
        <f>IFERROR('Res Bud År2'!$B41*'Likvid Bud År2'!N41,0)</f>
        <v>0</v>
      </c>
      <c r="W143" s="7">
        <f>IFERROR('Res Bud År2'!$B41*'Likvid Bud År2'!O41,0)</f>
        <v>0</v>
      </c>
      <c r="X143" s="7">
        <f>IFERROR('Res Bud År2'!$B41*'Likvid Bud År2'!P41,0)</f>
        <v>0</v>
      </c>
      <c r="Y143" s="25">
        <f>IFERROR('Res Bud År2'!$B41*'Likvid Bud År2'!Q41,0)</f>
        <v>0</v>
      </c>
    </row>
    <row r="144" spans="1:25" ht="14" x14ac:dyDescent="0.15">
      <c r="A144" s="6" t="str">
        <f t="shared" si="10"/>
        <v>Porto/frakt</v>
      </c>
      <c r="B144" s="24">
        <f>IFERROR('Res Bud År1'!$B42*'Likvid Bud År1'!F42,0)</f>
        <v>0</v>
      </c>
      <c r="C144" s="7">
        <f>IFERROR('Res Bud År1'!$B42*'Likvid Bud År1'!G42,0)</f>
        <v>0</v>
      </c>
      <c r="D144" s="7">
        <f>IFERROR('Res Bud År1'!$B42*'Likvid Bud År1'!H42,0)</f>
        <v>0</v>
      </c>
      <c r="E144" s="7">
        <f>IFERROR('Res Bud År1'!$B42*'Likvid Bud År1'!I42,0)</f>
        <v>0</v>
      </c>
      <c r="F144" s="7">
        <f>IFERROR('Res Bud År1'!$B42*'Likvid Bud År1'!J42,0)</f>
        <v>0</v>
      </c>
      <c r="G144" s="7">
        <f>IFERROR('Res Bud År1'!$B42*'Likvid Bud År1'!K42,0)</f>
        <v>0</v>
      </c>
      <c r="H144" s="7">
        <f>IFERROR('Res Bud År1'!$B42*'Likvid Bud År1'!L42,0)</f>
        <v>0</v>
      </c>
      <c r="I144" s="7">
        <f>IFERROR('Res Bud År1'!$B42*'Likvid Bud År1'!M42,0)</f>
        <v>0</v>
      </c>
      <c r="J144" s="7">
        <f>IFERROR('Res Bud År1'!$B42*'Likvid Bud År1'!N42,0)</f>
        <v>0</v>
      </c>
      <c r="K144" s="7">
        <f>IFERROR('Res Bud År1'!$B42*'Likvid Bud År1'!O42,0)</f>
        <v>0</v>
      </c>
      <c r="L144" s="7">
        <f>IFERROR('Res Bud År1'!$B42*'Likvid Bud År1'!P42,0)</f>
        <v>0</v>
      </c>
      <c r="M144" s="25">
        <f>IFERROR('Res Bud År1'!$B42*'Likvid Bud År1'!Q42,0)</f>
        <v>0</v>
      </c>
      <c r="N144" s="24">
        <f>IFERROR('Res Bud År2'!$B42*'Likvid Bud År2'!F42,0)</f>
        <v>0</v>
      </c>
      <c r="O144" s="7">
        <f>IFERROR('Res Bud År2'!$B42*'Likvid Bud År2'!G42,0)</f>
        <v>0</v>
      </c>
      <c r="P144" s="7">
        <f>IFERROR('Res Bud År2'!$B42*'Likvid Bud År2'!H42,0)</f>
        <v>0</v>
      </c>
      <c r="Q144" s="7">
        <f>IFERROR('Res Bud År2'!$B42*'Likvid Bud År2'!I42,0)</f>
        <v>0</v>
      </c>
      <c r="R144" s="7">
        <f>IFERROR('Res Bud År2'!$B42*'Likvid Bud År2'!J42,0)</f>
        <v>0</v>
      </c>
      <c r="S144" s="7">
        <f>IFERROR('Res Bud År2'!$B42*'Likvid Bud År2'!K42,0)</f>
        <v>0</v>
      </c>
      <c r="T144" s="7">
        <f>IFERROR('Res Bud År2'!$B42*'Likvid Bud År2'!L42,0)</f>
        <v>0</v>
      </c>
      <c r="U144" s="7">
        <f>IFERROR('Res Bud År2'!$B42*'Likvid Bud År2'!M42,0)</f>
        <v>0</v>
      </c>
      <c r="V144" s="7">
        <f>IFERROR('Res Bud År2'!$B42*'Likvid Bud År2'!N42,0)</f>
        <v>0</v>
      </c>
      <c r="W144" s="7">
        <f>IFERROR('Res Bud År2'!$B42*'Likvid Bud År2'!O42,0)</f>
        <v>0</v>
      </c>
      <c r="X144" s="7">
        <f>IFERROR('Res Bud År2'!$B42*'Likvid Bud År2'!P42,0)</f>
        <v>0</v>
      </c>
      <c r="Y144" s="25">
        <f>IFERROR('Res Bud År2'!$B42*'Likvid Bud År2'!Q42,0)</f>
        <v>0</v>
      </c>
    </row>
    <row r="145" spans="1:39" ht="14" x14ac:dyDescent="0.15">
      <c r="A145" s="6" t="str">
        <f t="shared" si="10"/>
        <v xml:space="preserve">Företagsförsäkringar, bevakning och larm </v>
      </c>
      <c r="B145" s="24">
        <f>IFERROR('Res Bud År1'!$B43*'Likvid Bud År1'!F43,0)</f>
        <v>0</v>
      </c>
      <c r="C145" s="7">
        <f>IFERROR('Res Bud År1'!$B43*'Likvid Bud År1'!G43,0)</f>
        <v>0</v>
      </c>
      <c r="D145" s="7">
        <f>IFERROR('Res Bud År1'!$B43*'Likvid Bud År1'!H43,0)</f>
        <v>0</v>
      </c>
      <c r="E145" s="7">
        <f>IFERROR('Res Bud År1'!$B43*'Likvid Bud År1'!I43,0)</f>
        <v>0</v>
      </c>
      <c r="F145" s="7">
        <f>IFERROR('Res Bud År1'!$B43*'Likvid Bud År1'!J43,0)</f>
        <v>0</v>
      </c>
      <c r="G145" s="7">
        <f>IFERROR('Res Bud År1'!$B43*'Likvid Bud År1'!K43,0)</f>
        <v>0</v>
      </c>
      <c r="H145" s="7">
        <f>IFERROR('Res Bud År1'!$B43*'Likvid Bud År1'!L43,0)</f>
        <v>0</v>
      </c>
      <c r="I145" s="7">
        <f>IFERROR('Res Bud År1'!$B43*'Likvid Bud År1'!M43,0)</f>
        <v>0</v>
      </c>
      <c r="J145" s="7">
        <f>IFERROR('Res Bud År1'!$B43*'Likvid Bud År1'!N43,0)</f>
        <v>0</v>
      </c>
      <c r="K145" s="7">
        <f>IFERROR('Res Bud År1'!$B43*'Likvid Bud År1'!O43,0)</f>
        <v>0</v>
      </c>
      <c r="L145" s="7">
        <f>IFERROR('Res Bud År1'!$B43*'Likvid Bud År1'!P43,0)</f>
        <v>0</v>
      </c>
      <c r="M145" s="25">
        <f>IFERROR('Res Bud År1'!$B43*'Likvid Bud År1'!Q43,0)</f>
        <v>0</v>
      </c>
      <c r="N145" s="24">
        <f>IFERROR('Res Bud År2'!$B43*'Likvid Bud År2'!F43,0)</f>
        <v>0</v>
      </c>
      <c r="O145" s="7">
        <f>IFERROR('Res Bud År2'!$B43*'Likvid Bud År2'!G43,0)</f>
        <v>0</v>
      </c>
      <c r="P145" s="7">
        <f>IFERROR('Res Bud År2'!$B43*'Likvid Bud År2'!H43,0)</f>
        <v>0</v>
      </c>
      <c r="Q145" s="7">
        <f>IFERROR('Res Bud År2'!$B43*'Likvid Bud År2'!I43,0)</f>
        <v>0</v>
      </c>
      <c r="R145" s="7">
        <f>IFERROR('Res Bud År2'!$B43*'Likvid Bud År2'!J43,0)</f>
        <v>0</v>
      </c>
      <c r="S145" s="7">
        <f>IFERROR('Res Bud År2'!$B43*'Likvid Bud År2'!K43,0)</f>
        <v>0</v>
      </c>
      <c r="T145" s="7">
        <f>IFERROR('Res Bud År2'!$B43*'Likvid Bud År2'!L43,0)</f>
        <v>0</v>
      </c>
      <c r="U145" s="7">
        <f>IFERROR('Res Bud År2'!$B43*'Likvid Bud År2'!M43,0)</f>
        <v>0</v>
      </c>
      <c r="V145" s="7">
        <f>IFERROR('Res Bud År2'!$B43*'Likvid Bud År2'!N43,0)</f>
        <v>0</v>
      </c>
      <c r="W145" s="7">
        <f>IFERROR('Res Bud År2'!$B43*'Likvid Bud År2'!O43,0)</f>
        <v>0</v>
      </c>
      <c r="X145" s="7">
        <f>IFERROR('Res Bud År2'!$B43*'Likvid Bud År2'!P43,0)</f>
        <v>0</v>
      </c>
      <c r="Y145" s="25">
        <f>IFERROR('Res Bud År2'!$B43*'Likvid Bud År2'!Q43,0)</f>
        <v>0</v>
      </c>
    </row>
    <row r="146" spans="1:39" ht="14" x14ac:dyDescent="0.15">
      <c r="A146" s="6" t="str">
        <f t="shared" si="10"/>
        <v>Bokföring och revision</v>
      </c>
      <c r="B146" s="24">
        <f>IFERROR('Res Bud År1'!$B44*'Likvid Bud År1'!F44,0)</f>
        <v>0</v>
      </c>
      <c r="C146" s="7">
        <f>IFERROR('Res Bud År1'!$B44*'Likvid Bud År1'!G44,0)</f>
        <v>0</v>
      </c>
      <c r="D146" s="7">
        <f>IFERROR('Res Bud År1'!$B44*'Likvid Bud År1'!H44,0)</f>
        <v>0</v>
      </c>
      <c r="E146" s="7">
        <f>IFERROR('Res Bud År1'!$B44*'Likvid Bud År1'!I44,0)</f>
        <v>0</v>
      </c>
      <c r="F146" s="7">
        <f>IFERROR('Res Bud År1'!$B44*'Likvid Bud År1'!J44,0)</f>
        <v>0</v>
      </c>
      <c r="G146" s="7">
        <f>IFERROR('Res Bud År1'!$B44*'Likvid Bud År1'!K44,0)</f>
        <v>0</v>
      </c>
      <c r="H146" s="7">
        <f>IFERROR('Res Bud År1'!$B44*'Likvid Bud År1'!L44,0)</f>
        <v>0</v>
      </c>
      <c r="I146" s="7">
        <f>IFERROR('Res Bud År1'!$B44*'Likvid Bud År1'!M44,0)</f>
        <v>0</v>
      </c>
      <c r="J146" s="7">
        <f>IFERROR('Res Bud År1'!$B44*'Likvid Bud År1'!N44,0)</f>
        <v>0</v>
      </c>
      <c r="K146" s="7">
        <f>IFERROR('Res Bud År1'!$B44*'Likvid Bud År1'!O44,0)</f>
        <v>0</v>
      </c>
      <c r="L146" s="7">
        <f>IFERROR('Res Bud År1'!$B44*'Likvid Bud År1'!P44,0)</f>
        <v>0</v>
      </c>
      <c r="M146" s="25">
        <f>IFERROR('Res Bud År1'!$B44*'Likvid Bud År1'!Q44,0)</f>
        <v>0</v>
      </c>
      <c r="N146" s="24">
        <f>IFERROR('Res Bud År2'!$B44*'Likvid Bud År2'!F44,0)</f>
        <v>0</v>
      </c>
      <c r="O146" s="7">
        <f>IFERROR('Res Bud År2'!$B44*'Likvid Bud År2'!G44,0)</f>
        <v>0</v>
      </c>
      <c r="P146" s="7">
        <f>IFERROR('Res Bud År2'!$B44*'Likvid Bud År2'!H44,0)</f>
        <v>0</v>
      </c>
      <c r="Q146" s="7">
        <f>IFERROR('Res Bud År2'!$B44*'Likvid Bud År2'!I44,0)</f>
        <v>0</v>
      </c>
      <c r="R146" s="7">
        <f>IFERROR('Res Bud År2'!$B44*'Likvid Bud År2'!J44,0)</f>
        <v>0</v>
      </c>
      <c r="S146" s="7">
        <f>IFERROR('Res Bud År2'!$B44*'Likvid Bud År2'!K44,0)</f>
        <v>0</v>
      </c>
      <c r="T146" s="7">
        <f>IFERROR('Res Bud År2'!$B44*'Likvid Bud År2'!L44,0)</f>
        <v>0</v>
      </c>
      <c r="U146" s="7">
        <f>IFERROR('Res Bud År2'!$B44*'Likvid Bud År2'!M44,0)</f>
        <v>0</v>
      </c>
      <c r="V146" s="7">
        <f>IFERROR('Res Bud År2'!$B44*'Likvid Bud År2'!N44,0)</f>
        <v>0</v>
      </c>
      <c r="W146" s="7">
        <f>IFERROR('Res Bud År2'!$B44*'Likvid Bud År2'!O44,0)</f>
        <v>0</v>
      </c>
      <c r="X146" s="7">
        <f>IFERROR('Res Bud År2'!$B44*'Likvid Bud År2'!P44,0)</f>
        <v>0</v>
      </c>
      <c r="Y146" s="25">
        <f>IFERROR('Res Bud År2'!$B44*'Likvid Bud År2'!Q44,0)</f>
        <v>0</v>
      </c>
    </row>
    <row r="147" spans="1:39" ht="14" x14ac:dyDescent="0.15">
      <c r="A147" s="6" t="str">
        <f t="shared" si="10"/>
        <v xml:space="preserve">Konsultarvoden </v>
      </c>
      <c r="B147" s="24">
        <f>IFERROR('Res Bud År1'!$B45*'Likvid Bud År1'!F45,0)</f>
        <v>0</v>
      </c>
      <c r="C147" s="7">
        <f>IFERROR('Res Bud År1'!$B45*'Likvid Bud År1'!G45,0)</f>
        <v>0</v>
      </c>
      <c r="D147" s="7">
        <f>IFERROR('Res Bud År1'!$B45*'Likvid Bud År1'!H45,0)</f>
        <v>0</v>
      </c>
      <c r="E147" s="7">
        <f>IFERROR('Res Bud År1'!$B45*'Likvid Bud År1'!I45,0)</f>
        <v>0</v>
      </c>
      <c r="F147" s="7">
        <f>IFERROR('Res Bud År1'!$B45*'Likvid Bud År1'!J45,0)</f>
        <v>0</v>
      </c>
      <c r="G147" s="7">
        <f>IFERROR('Res Bud År1'!$B45*'Likvid Bud År1'!K45,0)</f>
        <v>0</v>
      </c>
      <c r="H147" s="7">
        <f>IFERROR('Res Bud År1'!$B45*'Likvid Bud År1'!L45,0)</f>
        <v>0</v>
      </c>
      <c r="I147" s="7">
        <f>IFERROR('Res Bud År1'!$B45*'Likvid Bud År1'!M45,0)</f>
        <v>0</v>
      </c>
      <c r="J147" s="7">
        <f>IFERROR('Res Bud År1'!$B45*'Likvid Bud År1'!N45,0)</f>
        <v>0</v>
      </c>
      <c r="K147" s="7">
        <f>IFERROR('Res Bud År1'!$B45*'Likvid Bud År1'!O45,0)</f>
        <v>0</v>
      </c>
      <c r="L147" s="7">
        <f>IFERROR('Res Bud År1'!$B45*'Likvid Bud År1'!P45,0)</f>
        <v>0</v>
      </c>
      <c r="M147" s="25">
        <f>IFERROR('Res Bud År1'!$B45*'Likvid Bud År1'!Q45,0)</f>
        <v>0</v>
      </c>
      <c r="N147" s="24">
        <f>IFERROR('Res Bud År2'!$B45*'Likvid Bud År2'!F45,0)</f>
        <v>0</v>
      </c>
      <c r="O147" s="7">
        <f>IFERROR('Res Bud År2'!$B45*'Likvid Bud År2'!G45,0)</f>
        <v>0</v>
      </c>
      <c r="P147" s="7">
        <f>IFERROR('Res Bud År2'!$B45*'Likvid Bud År2'!H45,0)</f>
        <v>0</v>
      </c>
      <c r="Q147" s="7">
        <f>IFERROR('Res Bud År2'!$B45*'Likvid Bud År2'!I45,0)</f>
        <v>0</v>
      </c>
      <c r="R147" s="7">
        <f>IFERROR('Res Bud År2'!$B45*'Likvid Bud År2'!J45,0)</f>
        <v>0</v>
      </c>
      <c r="S147" s="7">
        <f>IFERROR('Res Bud År2'!$B45*'Likvid Bud År2'!K45,0)</f>
        <v>0</v>
      </c>
      <c r="T147" s="7">
        <f>IFERROR('Res Bud År2'!$B45*'Likvid Bud År2'!L45,0)</f>
        <v>0</v>
      </c>
      <c r="U147" s="7">
        <f>IFERROR('Res Bud År2'!$B45*'Likvid Bud År2'!M45,0)</f>
        <v>0</v>
      </c>
      <c r="V147" s="7">
        <f>IFERROR('Res Bud År2'!$B45*'Likvid Bud År2'!N45,0)</f>
        <v>0</v>
      </c>
      <c r="W147" s="7">
        <f>IFERROR('Res Bud År2'!$B45*'Likvid Bud År2'!O45,0)</f>
        <v>0</v>
      </c>
      <c r="X147" s="7">
        <f>IFERROR('Res Bud År2'!$B45*'Likvid Bud År2'!P45,0)</f>
        <v>0</v>
      </c>
      <c r="Y147" s="25">
        <f>IFERROR('Res Bud År2'!$B45*'Likvid Bud År2'!Q45,0)</f>
        <v>0</v>
      </c>
    </row>
    <row r="148" spans="1:39" ht="14" x14ac:dyDescent="0.15">
      <c r="A148" s="6" t="str">
        <f t="shared" si="10"/>
        <v xml:space="preserve">Bankkostnader </v>
      </c>
      <c r="B148" s="24">
        <f>IFERROR('Res Bud År1'!$B46*'Likvid Bud År1'!F46,0)</f>
        <v>0</v>
      </c>
      <c r="C148" s="7">
        <f>IFERROR('Res Bud År1'!$B46*'Likvid Bud År1'!G46,0)</f>
        <v>0</v>
      </c>
      <c r="D148" s="7">
        <f>IFERROR('Res Bud År1'!$B46*'Likvid Bud År1'!H46,0)</f>
        <v>0</v>
      </c>
      <c r="E148" s="7">
        <f>IFERROR('Res Bud År1'!$B46*'Likvid Bud År1'!I46,0)</f>
        <v>0</v>
      </c>
      <c r="F148" s="7">
        <f>IFERROR('Res Bud År1'!$B46*'Likvid Bud År1'!J46,0)</f>
        <v>0</v>
      </c>
      <c r="G148" s="7">
        <f>IFERROR('Res Bud År1'!$B46*'Likvid Bud År1'!K46,0)</f>
        <v>0</v>
      </c>
      <c r="H148" s="7">
        <f>IFERROR('Res Bud År1'!$B46*'Likvid Bud År1'!L46,0)</f>
        <v>0</v>
      </c>
      <c r="I148" s="7">
        <f>IFERROR('Res Bud År1'!$B46*'Likvid Bud År1'!M46,0)</f>
        <v>0</v>
      </c>
      <c r="J148" s="7">
        <f>IFERROR('Res Bud År1'!$B46*'Likvid Bud År1'!N46,0)</f>
        <v>0</v>
      </c>
      <c r="K148" s="7">
        <f>IFERROR('Res Bud År1'!$B46*'Likvid Bud År1'!O46,0)</f>
        <v>0</v>
      </c>
      <c r="L148" s="7">
        <f>IFERROR('Res Bud År1'!$B46*'Likvid Bud År1'!P46,0)</f>
        <v>0</v>
      </c>
      <c r="M148" s="25">
        <f>IFERROR('Res Bud År1'!$B46*'Likvid Bud År1'!Q46,0)</f>
        <v>0</v>
      </c>
      <c r="N148" s="24">
        <f>IFERROR('Res Bud År2'!$B46*'Likvid Bud År2'!F46,0)</f>
        <v>0</v>
      </c>
      <c r="O148" s="7">
        <f>IFERROR('Res Bud År2'!$B46*'Likvid Bud År2'!G46,0)</f>
        <v>0</v>
      </c>
      <c r="P148" s="7">
        <f>IFERROR('Res Bud År2'!$B46*'Likvid Bud År2'!H46,0)</f>
        <v>0</v>
      </c>
      <c r="Q148" s="7">
        <f>IFERROR('Res Bud År2'!$B46*'Likvid Bud År2'!I46,0)</f>
        <v>0</v>
      </c>
      <c r="R148" s="7">
        <f>IFERROR('Res Bud År2'!$B46*'Likvid Bud År2'!J46,0)</f>
        <v>0</v>
      </c>
      <c r="S148" s="7">
        <f>IFERROR('Res Bud År2'!$B46*'Likvid Bud År2'!K46,0)</f>
        <v>0</v>
      </c>
      <c r="T148" s="7">
        <f>IFERROR('Res Bud År2'!$B46*'Likvid Bud År2'!L46,0)</f>
        <v>0</v>
      </c>
      <c r="U148" s="7">
        <f>IFERROR('Res Bud År2'!$B46*'Likvid Bud År2'!M46,0)</f>
        <v>0</v>
      </c>
      <c r="V148" s="7">
        <f>IFERROR('Res Bud År2'!$B46*'Likvid Bud År2'!N46,0)</f>
        <v>0</v>
      </c>
      <c r="W148" s="7">
        <f>IFERROR('Res Bud År2'!$B46*'Likvid Bud År2'!O46,0)</f>
        <v>0</v>
      </c>
      <c r="X148" s="7">
        <f>IFERROR('Res Bud År2'!$B46*'Likvid Bud År2'!P46,0)</f>
        <v>0</v>
      </c>
      <c r="Y148" s="25">
        <f>IFERROR('Res Bud År2'!$B46*'Likvid Bud År2'!Q46,0)</f>
        <v>0</v>
      </c>
    </row>
    <row r="149" spans="1:39" ht="14" x14ac:dyDescent="0.15">
      <c r="A149" s="6" t="str">
        <f t="shared" si="10"/>
        <v xml:space="preserve">Licensavgifter och royalties </v>
      </c>
      <c r="B149" s="24">
        <f>IFERROR('Res Bud År1'!$B47*'Likvid Bud År1'!F47,0)</f>
        <v>0</v>
      </c>
      <c r="C149" s="7">
        <f>IFERROR('Res Bud År1'!$B47*'Likvid Bud År1'!G47,0)</f>
        <v>0</v>
      </c>
      <c r="D149" s="7">
        <f>IFERROR('Res Bud År1'!$B47*'Likvid Bud År1'!H47,0)</f>
        <v>0</v>
      </c>
      <c r="E149" s="7">
        <f>IFERROR('Res Bud År1'!$B47*'Likvid Bud År1'!I47,0)</f>
        <v>0</v>
      </c>
      <c r="F149" s="7">
        <f>IFERROR('Res Bud År1'!$B47*'Likvid Bud År1'!J47,0)</f>
        <v>0</v>
      </c>
      <c r="G149" s="7">
        <f>IFERROR('Res Bud År1'!$B47*'Likvid Bud År1'!K47,0)</f>
        <v>0</v>
      </c>
      <c r="H149" s="7">
        <f>IFERROR('Res Bud År1'!$B47*'Likvid Bud År1'!L47,0)</f>
        <v>0</v>
      </c>
      <c r="I149" s="7">
        <f>IFERROR('Res Bud År1'!$B47*'Likvid Bud År1'!M47,0)</f>
        <v>0</v>
      </c>
      <c r="J149" s="7">
        <f>IFERROR('Res Bud År1'!$B47*'Likvid Bud År1'!N47,0)</f>
        <v>0</v>
      </c>
      <c r="K149" s="7">
        <f>IFERROR('Res Bud År1'!$B47*'Likvid Bud År1'!O47,0)</f>
        <v>0</v>
      </c>
      <c r="L149" s="7">
        <f>IFERROR('Res Bud År1'!$B47*'Likvid Bud År1'!P47,0)</f>
        <v>0</v>
      </c>
      <c r="M149" s="25">
        <f>IFERROR('Res Bud År1'!$B47*'Likvid Bud År1'!Q47,0)</f>
        <v>0</v>
      </c>
      <c r="N149" s="24">
        <f>IFERROR('Res Bud År2'!$B47*'Likvid Bud År2'!F47,0)</f>
        <v>0</v>
      </c>
      <c r="O149" s="7">
        <f>IFERROR('Res Bud År2'!$B47*'Likvid Bud År2'!G47,0)</f>
        <v>0</v>
      </c>
      <c r="P149" s="7">
        <f>IFERROR('Res Bud År2'!$B47*'Likvid Bud År2'!H47,0)</f>
        <v>0</v>
      </c>
      <c r="Q149" s="7">
        <f>IFERROR('Res Bud År2'!$B47*'Likvid Bud År2'!I47,0)</f>
        <v>0</v>
      </c>
      <c r="R149" s="7">
        <f>IFERROR('Res Bud År2'!$B47*'Likvid Bud År2'!J47,0)</f>
        <v>0</v>
      </c>
      <c r="S149" s="7">
        <f>IFERROR('Res Bud År2'!$B47*'Likvid Bud År2'!K47,0)</f>
        <v>0</v>
      </c>
      <c r="T149" s="7">
        <f>IFERROR('Res Bud År2'!$B47*'Likvid Bud År2'!L47,0)</f>
        <v>0</v>
      </c>
      <c r="U149" s="7">
        <f>IFERROR('Res Bud År2'!$B47*'Likvid Bud År2'!M47,0)</f>
        <v>0</v>
      </c>
      <c r="V149" s="7">
        <f>IFERROR('Res Bud År2'!$B47*'Likvid Bud År2'!N47,0)</f>
        <v>0</v>
      </c>
      <c r="W149" s="7">
        <f>IFERROR('Res Bud År2'!$B47*'Likvid Bud År2'!O47,0)</f>
        <v>0</v>
      </c>
      <c r="X149" s="7">
        <f>IFERROR('Res Bud År2'!$B47*'Likvid Bud År2'!P47,0)</f>
        <v>0</v>
      </c>
      <c r="Y149" s="25">
        <f>IFERROR('Res Bud År2'!$B47*'Likvid Bud År2'!Q47,0)</f>
        <v>0</v>
      </c>
    </row>
    <row r="150" spans="1:39" ht="14" x14ac:dyDescent="0.15">
      <c r="A150" s="6" t="str">
        <f t="shared" si="10"/>
        <v>Kostnader för egna patent/ varumärke</v>
      </c>
      <c r="B150" s="24">
        <f>IFERROR('Res Bud År1'!$B48*'Likvid Bud År1'!F48,0)</f>
        <v>0</v>
      </c>
      <c r="C150" s="7">
        <f>IFERROR('Res Bud År1'!$B48*'Likvid Bud År1'!G48,0)</f>
        <v>0</v>
      </c>
      <c r="D150" s="7">
        <f>IFERROR('Res Bud År1'!$B48*'Likvid Bud År1'!H48,0)</f>
        <v>0</v>
      </c>
      <c r="E150" s="7">
        <f>IFERROR('Res Bud År1'!$B48*'Likvid Bud År1'!I48,0)</f>
        <v>0</v>
      </c>
      <c r="F150" s="7">
        <f>IFERROR('Res Bud År1'!$B48*'Likvid Bud År1'!J48,0)</f>
        <v>0</v>
      </c>
      <c r="G150" s="7">
        <f>IFERROR('Res Bud År1'!$B48*'Likvid Bud År1'!K48,0)</f>
        <v>0</v>
      </c>
      <c r="H150" s="7">
        <f>IFERROR('Res Bud År1'!$B48*'Likvid Bud År1'!L48,0)</f>
        <v>0</v>
      </c>
      <c r="I150" s="7">
        <f>IFERROR('Res Bud År1'!$B48*'Likvid Bud År1'!M48,0)</f>
        <v>0</v>
      </c>
      <c r="J150" s="7">
        <f>IFERROR('Res Bud År1'!$B48*'Likvid Bud År1'!N48,0)</f>
        <v>0</v>
      </c>
      <c r="K150" s="7">
        <f>IFERROR('Res Bud År1'!$B48*'Likvid Bud År1'!O48,0)</f>
        <v>0</v>
      </c>
      <c r="L150" s="7">
        <f>IFERROR('Res Bud År1'!$B48*'Likvid Bud År1'!P48,0)</f>
        <v>0</v>
      </c>
      <c r="M150" s="25">
        <f>IFERROR('Res Bud År1'!$B48*'Likvid Bud År1'!Q48,0)</f>
        <v>0</v>
      </c>
      <c r="N150" s="24">
        <f>IFERROR('Res Bud År2'!$B48*'Likvid Bud År2'!F48,0)</f>
        <v>0</v>
      </c>
      <c r="O150" s="7">
        <f>IFERROR('Res Bud År2'!$B48*'Likvid Bud År2'!G48,0)</f>
        <v>0</v>
      </c>
      <c r="P150" s="7">
        <f>IFERROR('Res Bud År2'!$B48*'Likvid Bud År2'!H48,0)</f>
        <v>0</v>
      </c>
      <c r="Q150" s="7">
        <f>IFERROR('Res Bud År2'!$B48*'Likvid Bud År2'!I48,0)</f>
        <v>0</v>
      </c>
      <c r="R150" s="7">
        <f>IFERROR('Res Bud År2'!$B48*'Likvid Bud År2'!J48,0)</f>
        <v>0</v>
      </c>
      <c r="S150" s="7">
        <f>IFERROR('Res Bud År2'!$B48*'Likvid Bud År2'!K48,0)</f>
        <v>0</v>
      </c>
      <c r="T150" s="7">
        <f>IFERROR('Res Bud År2'!$B48*'Likvid Bud År2'!L48,0)</f>
        <v>0</v>
      </c>
      <c r="U150" s="7">
        <f>IFERROR('Res Bud År2'!$B48*'Likvid Bud År2'!M48,0)</f>
        <v>0</v>
      </c>
      <c r="V150" s="7">
        <f>IFERROR('Res Bud År2'!$B48*'Likvid Bud År2'!N48,0)</f>
        <v>0</v>
      </c>
      <c r="W150" s="7">
        <f>IFERROR('Res Bud År2'!$B48*'Likvid Bud År2'!O48,0)</f>
        <v>0</v>
      </c>
      <c r="X150" s="7">
        <f>IFERROR('Res Bud År2'!$B48*'Likvid Bud År2'!P48,0)</f>
        <v>0</v>
      </c>
      <c r="Y150" s="25">
        <f>IFERROR('Res Bud År2'!$B48*'Likvid Bud År2'!Q48,0)</f>
        <v>0</v>
      </c>
    </row>
    <row r="151" spans="1:39" ht="14" x14ac:dyDescent="0.15">
      <c r="A151" s="6" t="str">
        <f t="shared" si="10"/>
        <v xml:space="preserve">Övriga externa kostnader </v>
      </c>
      <c r="B151" s="24">
        <f>IFERROR('Res Bud År1'!$B49*'Likvid Bud År1'!F49,0)</f>
        <v>0</v>
      </c>
      <c r="C151" s="7">
        <f>IFERROR('Res Bud År1'!$B49*'Likvid Bud År1'!G49,0)</f>
        <v>0</v>
      </c>
      <c r="D151" s="7">
        <f>IFERROR('Res Bud År1'!$B49*'Likvid Bud År1'!H49,0)</f>
        <v>0</v>
      </c>
      <c r="E151" s="7">
        <f>IFERROR('Res Bud År1'!$B49*'Likvid Bud År1'!I49,0)</f>
        <v>0</v>
      </c>
      <c r="F151" s="7">
        <f>IFERROR('Res Bud År1'!$B49*'Likvid Bud År1'!J49,0)</f>
        <v>0</v>
      </c>
      <c r="G151" s="7">
        <f>IFERROR('Res Bud År1'!$B49*'Likvid Bud År1'!K49,0)</f>
        <v>0</v>
      </c>
      <c r="H151" s="7">
        <f>IFERROR('Res Bud År1'!$B49*'Likvid Bud År1'!L49,0)</f>
        <v>0</v>
      </c>
      <c r="I151" s="7">
        <f>IFERROR('Res Bud År1'!$B49*'Likvid Bud År1'!M49,0)</f>
        <v>0</v>
      </c>
      <c r="J151" s="7">
        <f>IFERROR('Res Bud År1'!$B49*'Likvid Bud År1'!N49,0)</f>
        <v>0</v>
      </c>
      <c r="K151" s="7">
        <f>IFERROR('Res Bud År1'!$B49*'Likvid Bud År1'!O49,0)</f>
        <v>0</v>
      </c>
      <c r="L151" s="7">
        <f>IFERROR('Res Bud År1'!$B49*'Likvid Bud År1'!P49,0)</f>
        <v>0</v>
      </c>
      <c r="M151" s="25">
        <f>IFERROR('Res Bud År1'!$B49*'Likvid Bud År1'!Q49,0)</f>
        <v>0</v>
      </c>
      <c r="N151" s="24">
        <f>IFERROR('Res Bud År2'!$B49*'Likvid Bud År2'!F49,0)</f>
        <v>0</v>
      </c>
      <c r="O151" s="7">
        <f>IFERROR('Res Bud År2'!$B49*'Likvid Bud År2'!G49,0)</f>
        <v>0</v>
      </c>
      <c r="P151" s="7">
        <f>IFERROR('Res Bud År2'!$B49*'Likvid Bud År2'!H49,0)</f>
        <v>0</v>
      </c>
      <c r="Q151" s="7">
        <f>IFERROR('Res Bud År2'!$B49*'Likvid Bud År2'!I49,0)</f>
        <v>0</v>
      </c>
      <c r="R151" s="7">
        <f>IFERROR('Res Bud År2'!$B49*'Likvid Bud År2'!J49,0)</f>
        <v>0</v>
      </c>
      <c r="S151" s="7">
        <f>IFERROR('Res Bud År2'!$B49*'Likvid Bud År2'!K49,0)</f>
        <v>0</v>
      </c>
      <c r="T151" s="7">
        <f>IFERROR('Res Bud År2'!$B49*'Likvid Bud År2'!L49,0)</f>
        <v>0</v>
      </c>
      <c r="U151" s="7">
        <f>IFERROR('Res Bud År2'!$B49*'Likvid Bud År2'!M49,0)</f>
        <v>0</v>
      </c>
      <c r="V151" s="7">
        <f>IFERROR('Res Bud År2'!$B49*'Likvid Bud År2'!N49,0)</f>
        <v>0</v>
      </c>
      <c r="W151" s="7">
        <f>IFERROR('Res Bud År2'!$B49*'Likvid Bud År2'!O49,0)</f>
        <v>0</v>
      </c>
      <c r="X151" s="7">
        <f>IFERROR('Res Bud År2'!$B49*'Likvid Bud År2'!P49,0)</f>
        <v>0</v>
      </c>
      <c r="Y151" s="25">
        <f>IFERROR('Res Bud År2'!$B49*'Likvid Bud År2'!Q49,0)</f>
        <v>0</v>
      </c>
    </row>
    <row r="152" spans="1:39" ht="14" x14ac:dyDescent="0.15">
      <c r="A152" s="6" t="str">
        <f t="shared" si="10"/>
        <v>Summa övriga kostnader</v>
      </c>
      <c r="B152" s="26">
        <f t="shared" ref="B152:Y152" si="13">SUM(B134:B151)</f>
        <v>0</v>
      </c>
      <c r="C152" s="8">
        <f t="shared" si="13"/>
        <v>0</v>
      </c>
      <c r="D152" s="8">
        <f t="shared" si="13"/>
        <v>0</v>
      </c>
      <c r="E152" s="8">
        <f t="shared" si="13"/>
        <v>0</v>
      </c>
      <c r="F152" s="8">
        <f t="shared" si="13"/>
        <v>0</v>
      </c>
      <c r="G152" s="8">
        <f t="shared" si="13"/>
        <v>0</v>
      </c>
      <c r="H152" s="8">
        <f t="shared" si="13"/>
        <v>0</v>
      </c>
      <c r="I152" s="8">
        <f t="shared" si="13"/>
        <v>0</v>
      </c>
      <c r="J152" s="8">
        <f t="shared" si="13"/>
        <v>0</v>
      </c>
      <c r="K152" s="8">
        <f t="shared" si="13"/>
        <v>0</v>
      </c>
      <c r="L152" s="8">
        <f t="shared" si="13"/>
        <v>0</v>
      </c>
      <c r="M152" s="27">
        <f t="shared" si="13"/>
        <v>0</v>
      </c>
      <c r="N152" s="26">
        <f t="shared" si="13"/>
        <v>0</v>
      </c>
      <c r="O152" s="8">
        <f t="shared" si="13"/>
        <v>0</v>
      </c>
      <c r="P152" s="8">
        <f t="shared" si="13"/>
        <v>0</v>
      </c>
      <c r="Q152" s="8">
        <f t="shared" si="13"/>
        <v>0</v>
      </c>
      <c r="R152" s="8">
        <f t="shared" si="13"/>
        <v>0</v>
      </c>
      <c r="S152" s="8">
        <f t="shared" si="13"/>
        <v>0</v>
      </c>
      <c r="T152" s="8">
        <f t="shared" si="13"/>
        <v>0</v>
      </c>
      <c r="U152" s="8">
        <f t="shared" si="13"/>
        <v>0</v>
      </c>
      <c r="V152" s="8">
        <f t="shared" si="13"/>
        <v>0</v>
      </c>
      <c r="W152" s="8">
        <f t="shared" si="13"/>
        <v>0</v>
      </c>
      <c r="X152" s="8">
        <f t="shared" si="13"/>
        <v>0</v>
      </c>
      <c r="Y152" s="27">
        <f t="shared" si="13"/>
        <v>0</v>
      </c>
      <c r="Z152" s="2"/>
      <c r="AA152" s="2"/>
      <c r="AB152" s="2"/>
      <c r="AC152" s="2"/>
      <c r="AD152" s="2"/>
      <c r="AE152" s="2"/>
      <c r="AF152" s="2"/>
      <c r="AG152" s="2"/>
      <c r="AH152" s="2"/>
      <c r="AI152" s="2"/>
      <c r="AJ152" s="2"/>
      <c r="AK152" s="2"/>
      <c r="AL152" s="2"/>
      <c r="AM152" s="2"/>
    </row>
    <row r="153" spans="1:39" x14ac:dyDescent="0.15">
      <c r="A153" s="6">
        <f t="shared" si="10"/>
        <v>0</v>
      </c>
      <c r="B153" s="28"/>
      <c r="C153" s="5"/>
      <c r="D153" s="5"/>
      <c r="E153" s="5"/>
      <c r="F153" s="5"/>
      <c r="G153" s="5"/>
      <c r="H153" s="5"/>
      <c r="I153" s="5"/>
      <c r="J153" s="5"/>
      <c r="K153" s="5"/>
      <c r="L153" s="5"/>
      <c r="M153" s="29"/>
      <c r="N153" s="28"/>
      <c r="O153" s="5"/>
      <c r="P153" s="5"/>
      <c r="Q153" s="5"/>
      <c r="R153" s="5"/>
      <c r="S153" s="5"/>
      <c r="T153" s="5"/>
      <c r="U153" s="5"/>
      <c r="V153" s="5"/>
      <c r="W153" s="5"/>
      <c r="X153" s="5"/>
      <c r="Y153" s="29"/>
    </row>
    <row r="154" spans="1:39" ht="28" x14ac:dyDescent="0.15">
      <c r="A154" s="6" t="str">
        <f t="shared" si="10"/>
        <v>Personalkostnader
(exkl moms)</v>
      </c>
      <c r="B154" s="108" t="s">
        <v>72</v>
      </c>
      <c r="C154" s="109" t="s">
        <v>73</v>
      </c>
      <c r="D154" s="109" t="s">
        <v>74</v>
      </c>
      <c r="E154" s="109" t="s">
        <v>75</v>
      </c>
      <c r="F154" s="109" t="s">
        <v>76</v>
      </c>
      <c r="G154" s="109" t="s">
        <v>77</v>
      </c>
      <c r="H154" s="109" t="s">
        <v>78</v>
      </c>
      <c r="I154" s="109" t="s">
        <v>79</v>
      </c>
      <c r="J154" s="109" t="s">
        <v>80</v>
      </c>
      <c r="K154" s="109" t="s">
        <v>81</v>
      </c>
      <c r="L154" s="109" t="s">
        <v>82</v>
      </c>
      <c r="M154" s="110" t="s">
        <v>83</v>
      </c>
      <c r="N154" s="108" t="s">
        <v>72</v>
      </c>
      <c r="O154" s="109" t="s">
        <v>73</v>
      </c>
      <c r="P154" s="109" t="s">
        <v>74</v>
      </c>
      <c r="Q154" s="109" t="s">
        <v>75</v>
      </c>
      <c r="R154" s="109" t="s">
        <v>76</v>
      </c>
      <c r="S154" s="109" t="s">
        <v>77</v>
      </c>
      <c r="T154" s="109" t="s">
        <v>78</v>
      </c>
      <c r="U154" s="109" t="s">
        <v>79</v>
      </c>
      <c r="V154" s="109" t="s">
        <v>80</v>
      </c>
      <c r="W154" s="109" t="s">
        <v>81</v>
      </c>
      <c r="X154" s="109" t="s">
        <v>82</v>
      </c>
      <c r="Y154" s="110" t="s">
        <v>83</v>
      </c>
    </row>
    <row r="155" spans="1:39" ht="14" x14ac:dyDescent="0.15">
      <c r="A155" s="6" t="str">
        <f t="shared" ref="A155:A165" si="14">A54</f>
        <v>Löner (brutto ink semesterersättning)</v>
      </c>
      <c r="B155" s="24">
        <f>IFERROR('Res Bud År1'!$B54*'Res Bud År1'!D54,0)</f>
        <v>0</v>
      </c>
      <c r="C155" s="7">
        <f>IFERROR('Res Bud År1'!$B54*'Res Bud År1'!E54,0)</f>
        <v>0</v>
      </c>
      <c r="D155" s="7">
        <f>IFERROR('Res Bud År1'!$B54*'Res Bud År1'!F54,0)</f>
        <v>0</v>
      </c>
      <c r="E155" s="7">
        <f>IFERROR('Res Bud År1'!$B54*'Res Bud År1'!G54,0)</f>
        <v>0</v>
      </c>
      <c r="F155" s="7">
        <f>IFERROR('Res Bud År1'!$B54*'Res Bud År1'!H54,0)</f>
        <v>0</v>
      </c>
      <c r="G155" s="7">
        <f>IFERROR('Res Bud År1'!$B54*'Res Bud År1'!I54,0)</f>
        <v>0</v>
      </c>
      <c r="H155" s="7">
        <f>IFERROR('Res Bud År1'!$B54*'Res Bud År1'!J54,0)</f>
        <v>0</v>
      </c>
      <c r="I155" s="7">
        <f>IFERROR('Res Bud År1'!$B54*'Res Bud År1'!K54,0)</f>
        <v>0</v>
      </c>
      <c r="J155" s="7">
        <f>IFERROR('Res Bud År1'!$B54*'Res Bud År1'!L54,0)</f>
        <v>0</v>
      </c>
      <c r="K155" s="7">
        <f>IFERROR('Res Bud År1'!$B54*'Res Bud År1'!M54,0)</f>
        <v>0</v>
      </c>
      <c r="L155" s="7">
        <f>IFERROR('Res Bud År1'!$B54*'Res Bud År1'!N54,0)</f>
        <v>0</v>
      </c>
      <c r="M155" s="25">
        <f>IFERROR('Res Bud År1'!$B54*'Res Bud År1'!O54,0)</f>
        <v>0</v>
      </c>
      <c r="N155" s="24">
        <f>IFERROR('Res Bud År2'!$B54*'Res Bud År2'!D54,0)</f>
        <v>0</v>
      </c>
      <c r="O155" s="7">
        <f>IFERROR('Res Bud År2'!$B54*'Res Bud År2'!E54,0)</f>
        <v>0</v>
      </c>
      <c r="P155" s="7">
        <f>IFERROR('Res Bud År2'!$B54*'Res Bud År2'!F54,0)</f>
        <v>0</v>
      </c>
      <c r="Q155" s="7">
        <f>IFERROR('Res Bud År2'!$B54*'Res Bud År2'!G54,0)</f>
        <v>0</v>
      </c>
      <c r="R155" s="7">
        <f>IFERROR('Res Bud År2'!$B54*'Res Bud År2'!H54,0)</f>
        <v>0</v>
      </c>
      <c r="S155" s="7">
        <f>IFERROR('Res Bud År2'!$B54*'Res Bud År2'!I54,0)</f>
        <v>0</v>
      </c>
      <c r="T155" s="7">
        <f>IFERROR('Res Bud År2'!$B54*'Res Bud År2'!J54,0)</f>
        <v>0</v>
      </c>
      <c r="U155" s="7">
        <f>IFERROR('Res Bud År2'!$B54*'Res Bud År2'!K54,0)</f>
        <v>0</v>
      </c>
      <c r="V155" s="7">
        <f>IFERROR('Res Bud År2'!$B54*'Res Bud År2'!L54,0)</f>
        <v>0</v>
      </c>
      <c r="W155" s="7">
        <f>IFERROR('Res Bud År2'!$B54*'Res Bud År2'!M54,0)</f>
        <v>0</v>
      </c>
      <c r="X155" s="7">
        <f>IFERROR('Res Bud År2'!$B54*'Res Bud År2'!N54,0)</f>
        <v>0</v>
      </c>
      <c r="Y155" s="25">
        <f>IFERROR('Res Bud År2'!$B54*'Res Bud År2'!O54,0)</f>
        <v>0</v>
      </c>
    </row>
    <row r="156" spans="1:39" ht="14" x14ac:dyDescent="0.15">
      <c r="A156" s="6" t="str">
        <f t="shared" si="14"/>
        <v>Arbetsgivaravgift lön</v>
      </c>
      <c r="B156" s="24">
        <f>IFERROR('Res Bud År1'!$B55*'Res Bud År1'!D55,0)</f>
        <v>0</v>
      </c>
      <c r="C156" s="7">
        <f>IFERROR('Res Bud År1'!$B55*'Res Bud År1'!E55,0)</f>
        <v>0</v>
      </c>
      <c r="D156" s="7">
        <f>IFERROR('Res Bud År1'!$B55*'Res Bud År1'!F55,0)</f>
        <v>0</v>
      </c>
      <c r="E156" s="7">
        <f>IFERROR('Res Bud År1'!$B55*'Res Bud År1'!G55,0)</f>
        <v>0</v>
      </c>
      <c r="F156" s="7">
        <f>IFERROR('Res Bud År1'!$B55*'Res Bud År1'!H55,0)</f>
        <v>0</v>
      </c>
      <c r="G156" s="7">
        <f>IFERROR('Res Bud År1'!$B55*'Res Bud År1'!I55,0)</f>
        <v>0</v>
      </c>
      <c r="H156" s="7">
        <f>IFERROR('Res Bud År1'!$B55*'Res Bud År1'!J55,0)</f>
        <v>0</v>
      </c>
      <c r="I156" s="7">
        <f>IFERROR('Res Bud År1'!$B55*'Res Bud År1'!K55,0)</f>
        <v>0</v>
      </c>
      <c r="J156" s="7">
        <f>IFERROR('Res Bud År1'!$B55*'Res Bud År1'!L55,0)</f>
        <v>0</v>
      </c>
      <c r="K156" s="7">
        <f>IFERROR('Res Bud År1'!$B55*'Res Bud År1'!M55,0)</f>
        <v>0</v>
      </c>
      <c r="L156" s="7">
        <f>IFERROR('Res Bud År1'!$B55*'Res Bud År1'!N55,0)</f>
        <v>0</v>
      </c>
      <c r="M156" s="25">
        <f>IFERROR('Res Bud År1'!$B55*'Res Bud År1'!O55,0)</f>
        <v>0</v>
      </c>
      <c r="N156" s="24">
        <f>IFERROR('Res Bud År2'!$B55*'Res Bud År2'!D55,0)</f>
        <v>0</v>
      </c>
      <c r="O156" s="7">
        <f>IFERROR('Res Bud År2'!$B55*'Res Bud År2'!E55,0)</f>
        <v>0</v>
      </c>
      <c r="P156" s="7">
        <f>IFERROR('Res Bud År2'!$B55*'Res Bud År2'!F55,0)</f>
        <v>0</v>
      </c>
      <c r="Q156" s="7">
        <f>IFERROR('Res Bud År2'!$B55*'Res Bud År2'!G55,0)</f>
        <v>0</v>
      </c>
      <c r="R156" s="7">
        <f>IFERROR('Res Bud År2'!$B55*'Res Bud År2'!H55,0)</f>
        <v>0</v>
      </c>
      <c r="S156" s="7">
        <f>IFERROR('Res Bud År2'!$B55*'Res Bud År2'!I55,0)</f>
        <v>0</v>
      </c>
      <c r="T156" s="7">
        <f>IFERROR('Res Bud År2'!$B55*'Res Bud År2'!J55,0)</f>
        <v>0</v>
      </c>
      <c r="U156" s="7">
        <f>IFERROR('Res Bud År2'!$B55*'Res Bud År2'!K55,0)</f>
        <v>0</v>
      </c>
      <c r="V156" s="7">
        <f>IFERROR('Res Bud År2'!$B55*'Res Bud År2'!L55,0)</f>
        <v>0</v>
      </c>
      <c r="W156" s="7">
        <f>IFERROR('Res Bud År2'!$B55*'Res Bud År2'!M55,0)</f>
        <v>0</v>
      </c>
      <c r="X156" s="7">
        <f>IFERROR('Res Bud År2'!$B55*'Res Bud År2'!N55,0)</f>
        <v>0</v>
      </c>
      <c r="Y156" s="25">
        <f>IFERROR('Res Bud År2'!$B55*'Res Bud År2'!O55,0)</f>
        <v>0</v>
      </c>
    </row>
    <row r="157" spans="1:39" x14ac:dyDescent="0.15">
      <c r="A157" s="6">
        <f t="shared" si="14"/>
        <v>0</v>
      </c>
      <c r="B157" s="24">
        <f>IFERROR('Res Bud År1'!$B56*'Res Bud År1'!D56,0)</f>
        <v>0</v>
      </c>
      <c r="C157" s="7">
        <f>IFERROR('Res Bud År1'!$B56*'Res Bud År1'!E56,0)</f>
        <v>0</v>
      </c>
      <c r="D157" s="7">
        <f>IFERROR('Res Bud År1'!$B56*'Res Bud År1'!F56,0)</f>
        <v>0</v>
      </c>
      <c r="E157" s="7">
        <f>IFERROR('Res Bud År1'!$B56*'Res Bud År1'!G56,0)</f>
        <v>0</v>
      </c>
      <c r="F157" s="7">
        <f>IFERROR('Res Bud År1'!$B56*'Res Bud År1'!H56,0)</f>
        <v>0</v>
      </c>
      <c r="G157" s="7">
        <f>IFERROR('Res Bud År1'!$B56*'Res Bud År1'!I56,0)</f>
        <v>0</v>
      </c>
      <c r="H157" s="7">
        <f>IFERROR('Res Bud År1'!$B56*'Res Bud År1'!J56,0)</f>
        <v>0</v>
      </c>
      <c r="I157" s="7">
        <f>IFERROR('Res Bud År1'!$B56*'Res Bud År1'!K56,0)</f>
        <v>0</v>
      </c>
      <c r="J157" s="7">
        <f>IFERROR('Res Bud År1'!$B56*'Res Bud År1'!L56,0)</f>
        <v>0</v>
      </c>
      <c r="K157" s="7">
        <f>IFERROR('Res Bud År1'!$B56*'Res Bud År1'!M56,0)</f>
        <v>0</v>
      </c>
      <c r="L157" s="7">
        <f>IFERROR('Res Bud År1'!$B56*'Res Bud År1'!N56,0)</f>
        <v>0</v>
      </c>
      <c r="M157" s="25">
        <f>IFERROR('Res Bud År1'!$B56*'Res Bud År1'!O56,0)</f>
        <v>0</v>
      </c>
      <c r="N157" s="24">
        <f>IFERROR('Res Bud År2'!$B56*'Res Bud År2'!D56,0)</f>
        <v>0</v>
      </c>
      <c r="O157" s="7">
        <f>IFERROR('Res Bud År2'!$B56*'Res Bud År2'!E56,0)</f>
        <v>0</v>
      </c>
      <c r="P157" s="7">
        <f>IFERROR('Res Bud År2'!$B56*'Res Bud År2'!F56,0)</f>
        <v>0</v>
      </c>
      <c r="Q157" s="7">
        <f>IFERROR('Res Bud År2'!$B56*'Res Bud År2'!G56,0)</f>
        <v>0</v>
      </c>
      <c r="R157" s="7">
        <f>IFERROR('Res Bud År2'!$B56*'Res Bud År2'!H56,0)</f>
        <v>0</v>
      </c>
      <c r="S157" s="7">
        <f>IFERROR('Res Bud År2'!$B56*'Res Bud År2'!I56,0)</f>
        <v>0</v>
      </c>
      <c r="T157" s="7">
        <f>IFERROR('Res Bud År2'!$B56*'Res Bud År2'!J56,0)</f>
        <v>0</v>
      </c>
      <c r="U157" s="7">
        <f>IFERROR('Res Bud År2'!$B56*'Res Bud År2'!K56,0)</f>
        <v>0</v>
      </c>
      <c r="V157" s="7">
        <f>IFERROR('Res Bud År2'!$B56*'Res Bud År2'!L56,0)</f>
        <v>0</v>
      </c>
      <c r="W157" s="7">
        <f>IFERROR('Res Bud År2'!$B56*'Res Bud År2'!M56,0)</f>
        <v>0</v>
      </c>
      <c r="X157" s="7">
        <f>IFERROR('Res Bud År2'!$B56*'Res Bud År2'!N56,0)</f>
        <v>0</v>
      </c>
      <c r="Y157" s="25">
        <f>IFERROR('Res Bud År2'!$B56*'Res Bud År2'!O56,0)</f>
        <v>0</v>
      </c>
    </row>
    <row r="158" spans="1:39" ht="14" x14ac:dyDescent="0.15">
      <c r="A158" s="6" t="str">
        <f t="shared" si="14"/>
        <v xml:space="preserve">Sjuklöneförsäkring </v>
      </c>
      <c r="B158" s="24">
        <f>IFERROR('Res Bud År1'!$B57*'Res Bud År1'!D57,0)</f>
        <v>0</v>
      </c>
      <c r="C158" s="7">
        <f>IFERROR('Res Bud År1'!$B57*'Res Bud År1'!E57,0)</f>
        <v>0</v>
      </c>
      <c r="D158" s="7">
        <f>IFERROR('Res Bud År1'!$B57*'Res Bud År1'!F57,0)</f>
        <v>0</v>
      </c>
      <c r="E158" s="7">
        <f>IFERROR('Res Bud År1'!$B57*'Res Bud År1'!G57,0)</f>
        <v>0</v>
      </c>
      <c r="F158" s="7">
        <f>IFERROR('Res Bud År1'!$B57*'Res Bud År1'!H57,0)</f>
        <v>0</v>
      </c>
      <c r="G158" s="7">
        <f>IFERROR('Res Bud År1'!$B57*'Res Bud År1'!I57,0)</f>
        <v>0</v>
      </c>
      <c r="H158" s="7">
        <f>IFERROR('Res Bud År1'!$B57*'Res Bud År1'!J57,0)</f>
        <v>0</v>
      </c>
      <c r="I158" s="7">
        <f>IFERROR('Res Bud År1'!$B57*'Res Bud År1'!K57,0)</f>
        <v>0</v>
      </c>
      <c r="J158" s="7">
        <f>IFERROR('Res Bud År1'!$B57*'Res Bud År1'!L57,0)</f>
        <v>0</v>
      </c>
      <c r="K158" s="7">
        <f>IFERROR('Res Bud År1'!$B57*'Res Bud År1'!M57,0)</f>
        <v>0</v>
      </c>
      <c r="L158" s="7">
        <f>IFERROR('Res Bud År1'!$B57*'Res Bud År1'!N57,0)</f>
        <v>0</v>
      </c>
      <c r="M158" s="25">
        <f>IFERROR('Res Bud År1'!$B57*'Res Bud År1'!O57,0)</f>
        <v>0</v>
      </c>
      <c r="N158" s="24">
        <f>IFERROR('Res Bud År2'!$B57*'Res Bud År2'!D57,0)</f>
        <v>0</v>
      </c>
      <c r="O158" s="7">
        <f>IFERROR('Res Bud År2'!$B57*'Res Bud År2'!E57,0)</f>
        <v>0</v>
      </c>
      <c r="P158" s="7">
        <f>IFERROR('Res Bud År2'!$B57*'Res Bud År2'!F57,0)</f>
        <v>0</v>
      </c>
      <c r="Q158" s="7">
        <f>IFERROR('Res Bud År2'!$B57*'Res Bud År2'!G57,0)</f>
        <v>0</v>
      </c>
      <c r="R158" s="7">
        <f>IFERROR('Res Bud År2'!$B57*'Res Bud År2'!H57,0)</f>
        <v>0</v>
      </c>
      <c r="S158" s="7">
        <f>IFERROR('Res Bud År2'!$B57*'Res Bud År2'!I57,0)</f>
        <v>0</v>
      </c>
      <c r="T158" s="7">
        <f>IFERROR('Res Bud År2'!$B57*'Res Bud År2'!J57,0)</f>
        <v>0</v>
      </c>
      <c r="U158" s="7">
        <f>IFERROR('Res Bud År2'!$B57*'Res Bud År2'!K57,0)</f>
        <v>0</v>
      </c>
      <c r="V158" s="7">
        <f>IFERROR('Res Bud År2'!$B57*'Res Bud År2'!L57,0)</f>
        <v>0</v>
      </c>
      <c r="W158" s="7">
        <f>IFERROR('Res Bud År2'!$B57*'Res Bud År2'!M57,0)</f>
        <v>0</v>
      </c>
      <c r="X158" s="7">
        <f>IFERROR('Res Bud År2'!$B57*'Res Bud År2'!N57,0)</f>
        <v>0</v>
      </c>
      <c r="Y158" s="25">
        <f>IFERROR('Res Bud År2'!$B57*'Res Bud År2'!O57,0)</f>
        <v>0</v>
      </c>
    </row>
    <row r="159" spans="1:39" ht="28" x14ac:dyDescent="0.15">
      <c r="A159" s="6" t="str">
        <f t="shared" si="14"/>
        <v xml:space="preserve">Pensionsförsäkrings-
premier </v>
      </c>
      <c r="B159" s="24">
        <f>IFERROR('Res Bud År1'!$B58*'Res Bud År1'!D58,0)</f>
        <v>0</v>
      </c>
      <c r="C159" s="7">
        <f>IFERROR('Res Bud År1'!$B58*'Res Bud År1'!E58,0)</f>
        <v>0</v>
      </c>
      <c r="D159" s="7">
        <f>IFERROR('Res Bud År1'!$B58*'Res Bud År1'!F58,0)</f>
        <v>0</v>
      </c>
      <c r="E159" s="7">
        <f>IFERROR('Res Bud År1'!$B58*'Res Bud År1'!G58,0)</f>
        <v>0</v>
      </c>
      <c r="F159" s="7">
        <f>IFERROR('Res Bud År1'!$B58*'Res Bud År1'!H58,0)</f>
        <v>0</v>
      </c>
      <c r="G159" s="7">
        <f>IFERROR('Res Bud År1'!$B58*'Res Bud År1'!I58,0)</f>
        <v>0</v>
      </c>
      <c r="H159" s="7">
        <f>IFERROR('Res Bud År1'!$B58*'Res Bud År1'!J58,0)</f>
        <v>0</v>
      </c>
      <c r="I159" s="7">
        <f>IFERROR('Res Bud År1'!$B58*'Res Bud År1'!K58,0)</f>
        <v>0</v>
      </c>
      <c r="J159" s="7">
        <f>IFERROR('Res Bud År1'!$B58*'Res Bud År1'!L58,0)</f>
        <v>0</v>
      </c>
      <c r="K159" s="7">
        <f>IFERROR('Res Bud År1'!$B58*'Res Bud År1'!M58,0)</f>
        <v>0</v>
      </c>
      <c r="L159" s="7">
        <f>IFERROR('Res Bud År1'!$B58*'Res Bud År1'!N58,0)</f>
        <v>0</v>
      </c>
      <c r="M159" s="25">
        <f>IFERROR('Res Bud År1'!$B58*'Res Bud År1'!O58,0)</f>
        <v>0</v>
      </c>
      <c r="N159" s="24">
        <f>IFERROR('Res Bud År2'!$B58*'Res Bud År2'!D58,0)</f>
        <v>0</v>
      </c>
      <c r="O159" s="7">
        <f>IFERROR('Res Bud År2'!$B58*'Res Bud År2'!E58,0)</f>
        <v>0</v>
      </c>
      <c r="P159" s="7">
        <f>IFERROR('Res Bud År2'!$B58*'Res Bud År2'!F58,0)</f>
        <v>0</v>
      </c>
      <c r="Q159" s="7">
        <f>IFERROR('Res Bud År2'!$B58*'Res Bud År2'!G58,0)</f>
        <v>0</v>
      </c>
      <c r="R159" s="7">
        <f>IFERROR('Res Bud År2'!$B58*'Res Bud År2'!H58,0)</f>
        <v>0</v>
      </c>
      <c r="S159" s="7">
        <f>IFERROR('Res Bud År2'!$B58*'Res Bud År2'!I58,0)</f>
        <v>0</v>
      </c>
      <c r="T159" s="7">
        <f>IFERROR('Res Bud År2'!$B58*'Res Bud År2'!J58,0)</f>
        <v>0</v>
      </c>
      <c r="U159" s="7">
        <f>IFERROR('Res Bud År2'!$B58*'Res Bud År2'!K58,0)</f>
        <v>0</v>
      </c>
      <c r="V159" s="7">
        <f>IFERROR('Res Bud År2'!$B58*'Res Bud År2'!L58,0)</f>
        <v>0</v>
      </c>
      <c r="W159" s="7">
        <f>IFERROR('Res Bud År2'!$B58*'Res Bud År2'!M58,0)</f>
        <v>0</v>
      </c>
      <c r="X159" s="7">
        <f>IFERROR('Res Bud År2'!$B58*'Res Bud År2'!N58,0)</f>
        <v>0</v>
      </c>
      <c r="Y159" s="25">
        <f>IFERROR('Res Bud År2'!$B58*'Res Bud År2'!O58,0)</f>
        <v>0</v>
      </c>
    </row>
    <row r="160" spans="1:39" ht="14" x14ac:dyDescent="0.15">
      <c r="A160" s="6" t="str">
        <f t="shared" si="14"/>
        <v xml:space="preserve">Särskild löneskatt </v>
      </c>
      <c r="B160" s="24">
        <f>IFERROR('Res Bud År1'!$B59*'Res Bud År1'!D59,0)</f>
        <v>0</v>
      </c>
      <c r="C160" s="7">
        <f>IFERROR('Res Bud År1'!$B59*'Res Bud År1'!E59,0)</f>
        <v>0</v>
      </c>
      <c r="D160" s="7">
        <f>IFERROR('Res Bud År1'!$B59*'Res Bud År1'!F59,0)</f>
        <v>0</v>
      </c>
      <c r="E160" s="7">
        <f>IFERROR('Res Bud År1'!$B59*'Res Bud År1'!G59,0)</f>
        <v>0</v>
      </c>
      <c r="F160" s="7">
        <f>IFERROR('Res Bud År1'!$B59*'Res Bud År1'!H59,0)</f>
        <v>0</v>
      </c>
      <c r="G160" s="7">
        <f>IFERROR('Res Bud År1'!$B59*'Res Bud År1'!I59,0)</f>
        <v>0</v>
      </c>
      <c r="H160" s="7">
        <f>IFERROR('Res Bud År1'!$B59*'Res Bud År1'!J59,0)</f>
        <v>0</v>
      </c>
      <c r="I160" s="7">
        <f>IFERROR('Res Bud År1'!$B59*'Res Bud År1'!K59,0)</f>
        <v>0</v>
      </c>
      <c r="J160" s="7">
        <f>IFERROR('Res Bud År1'!$B59*'Res Bud År1'!L59,0)</f>
        <v>0</v>
      </c>
      <c r="K160" s="7">
        <f>IFERROR('Res Bud År1'!$B59*'Res Bud År1'!M59,0)</f>
        <v>0</v>
      </c>
      <c r="L160" s="7">
        <f>IFERROR('Res Bud År1'!$B59*'Res Bud År1'!N59,0)</f>
        <v>0</v>
      </c>
      <c r="M160" s="25">
        <f>IFERROR('Res Bud År1'!$B59*'Res Bud År1'!O59,0)</f>
        <v>0</v>
      </c>
      <c r="N160" s="24">
        <f>IFERROR('Res Bud År2'!$B59*'Res Bud År2'!D59,0)</f>
        <v>0</v>
      </c>
      <c r="O160" s="7">
        <f>IFERROR('Res Bud År2'!$B59*'Res Bud År2'!E59,0)</f>
        <v>0</v>
      </c>
      <c r="P160" s="7">
        <f>IFERROR('Res Bud År2'!$B59*'Res Bud År2'!F59,0)</f>
        <v>0</v>
      </c>
      <c r="Q160" s="7">
        <f>IFERROR('Res Bud År2'!$B59*'Res Bud År2'!G59,0)</f>
        <v>0</v>
      </c>
      <c r="R160" s="7">
        <f>IFERROR('Res Bud År2'!$B59*'Res Bud År2'!H59,0)</f>
        <v>0</v>
      </c>
      <c r="S160" s="7">
        <f>IFERROR('Res Bud År2'!$B59*'Res Bud År2'!I59,0)</f>
        <v>0</v>
      </c>
      <c r="T160" s="7">
        <f>IFERROR('Res Bud År2'!$B59*'Res Bud År2'!J59,0)</f>
        <v>0</v>
      </c>
      <c r="U160" s="7">
        <f>IFERROR('Res Bud År2'!$B59*'Res Bud År2'!K59,0)</f>
        <v>0</v>
      </c>
      <c r="V160" s="7">
        <f>IFERROR('Res Bud År2'!$B59*'Res Bud År2'!L59,0)</f>
        <v>0</v>
      </c>
      <c r="W160" s="7">
        <f>IFERROR('Res Bud År2'!$B59*'Res Bud År2'!M59,0)</f>
        <v>0</v>
      </c>
      <c r="X160" s="7">
        <f>IFERROR('Res Bud År2'!$B59*'Res Bud År2'!N59,0)</f>
        <v>0</v>
      </c>
      <c r="Y160" s="25">
        <f>IFERROR('Res Bud År2'!$B59*'Res Bud År2'!O59,0)</f>
        <v>0</v>
      </c>
    </row>
    <row r="161" spans="1:39" ht="28" x14ac:dyDescent="0.15">
      <c r="A161" s="6" t="str">
        <f t="shared" si="14"/>
        <v>Premier för arbetsmarknads-
försäkringar, tex Fora</v>
      </c>
      <c r="B161" s="24">
        <f>IFERROR('Res Bud År1'!$B60*'Res Bud År1'!D60,0)</f>
        <v>0</v>
      </c>
      <c r="C161" s="7">
        <f>IFERROR('Res Bud År1'!$B60*'Res Bud År1'!E60,0)</f>
        <v>0</v>
      </c>
      <c r="D161" s="7">
        <f>IFERROR('Res Bud År1'!$B60*'Res Bud År1'!F60,0)</f>
        <v>0</v>
      </c>
      <c r="E161" s="7">
        <f>IFERROR('Res Bud År1'!$B60*'Res Bud År1'!G60,0)</f>
        <v>0</v>
      </c>
      <c r="F161" s="7">
        <f>IFERROR('Res Bud År1'!$B60*'Res Bud År1'!H60,0)</f>
        <v>0</v>
      </c>
      <c r="G161" s="7">
        <f>IFERROR('Res Bud År1'!$B60*'Res Bud År1'!I60,0)</f>
        <v>0</v>
      </c>
      <c r="H161" s="7">
        <f>IFERROR('Res Bud År1'!$B60*'Res Bud År1'!J60,0)</f>
        <v>0</v>
      </c>
      <c r="I161" s="7">
        <f>IFERROR('Res Bud År1'!$B60*'Res Bud År1'!K60,0)</f>
        <v>0</v>
      </c>
      <c r="J161" s="7">
        <f>IFERROR('Res Bud År1'!$B60*'Res Bud År1'!L60,0)</f>
        <v>0</v>
      </c>
      <c r="K161" s="7">
        <f>IFERROR('Res Bud År1'!$B60*'Res Bud År1'!M60,0)</f>
        <v>0</v>
      </c>
      <c r="L161" s="7">
        <f>IFERROR('Res Bud År1'!$B60*'Res Bud År1'!N60,0)</f>
        <v>0</v>
      </c>
      <c r="M161" s="25">
        <f>IFERROR('Res Bud År1'!$B60*'Res Bud År1'!O60,0)</f>
        <v>0</v>
      </c>
      <c r="N161" s="24">
        <f>IFERROR('Res Bud År2'!$B60*'Res Bud År2'!D60,0)</f>
        <v>0</v>
      </c>
      <c r="O161" s="7">
        <f>IFERROR('Res Bud År2'!$B60*'Res Bud År2'!E60,0)</f>
        <v>0</v>
      </c>
      <c r="P161" s="7">
        <f>IFERROR('Res Bud År2'!$B60*'Res Bud År2'!F60,0)</f>
        <v>0</v>
      </c>
      <c r="Q161" s="7">
        <f>IFERROR('Res Bud År2'!$B60*'Res Bud År2'!G60,0)</f>
        <v>0</v>
      </c>
      <c r="R161" s="7">
        <f>IFERROR('Res Bud År2'!$B60*'Res Bud År2'!H60,0)</f>
        <v>0</v>
      </c>
      <c r="S161" s="7">
        <f>IFERROR('Res Bud År2'!$B60*'Res Bud År2'!I60,0)</f>
        <v>0</v>
      </c>
      <c r="T161" s="7">
        <f>IFERROR('Res Bud År2'!$B60*'Res Bud År2'!J60,0)</f>
        <v>0</v>
      </c>
      <c r="U161" s="7">
        <f>IFERROR('Res Bud År2'!$B60*'Res Bud År2'!K60,0)</f>
        <v>0</v>
      </c>
      <c r="V161" s="7">
        <f>IFERROR('Res Bud År2'!$B60*'Res Bud År2'!L60,0)</f>
        <v>0</v>
      </c>
      <c r="W161" s="7">
        <f>IFERROR('Res Bud År2'!$B60*'Res Bud År2'!M60,0)</f>
        <v>0</v>
      </c>
      <c r="X161" s="7">
        <f>IFERROR('Res Bud År2'!$B60*'Res Bud År2'!N60,0)</f>
        <v>0</v>
      </c>
      <c r="Y161" s="25">
        <f>IFERROR('Res Bud År2'!$B60*'Res Bud År2'!O60,0)</f>
        <v>0</v>
      </c>
    </row>
    <row r="162" spans="1:39" ht="14" x14ac:dyDescent="0.15">
      <c r="A162" s="6" t="str">
        <f t="shared" si="14"/>
        <v xml:space="preserve">Utbildning </v>
      </c>
      <c r="B162" s="24">
        <f>IFERROR('Res Bud År1'!$B61*'Res Bud År1'!D61,0)</f>
        <v>0</v>
      </c>
      <c r="C162" s="7">
        <f>IFERROR('Res Bud År1'!$B61*'Res Bud År1'!E61,0)</f>
        <v>0</v>
      </c>
      <c r="D162" s="7">
        <f>IFERROR('Res Bud År1'!$B61*'Res Bud År1'!F61,0)</f>
        <v>0</v>
      </c>
      <c r="E162" s="7">
        <f>IFERROR('Res Bud År1'!$B61*'Res Bud År1'!G61,0)</f>
        <v>0</v>
      </c>
      <c r="F162" s="7">
        <f>IFERROR('Res Bud År1'!$B61*'Res Bud År1'!H61,0)</f>
        <v>0</v>
      </c>
      <c r="G162" s="7">
        <f>IFERROR('Res Bud År1'!$B61*'Res Bud År1'!I61,0)</f>
        <v>0</v>
      </c>
      <c r="H162" s="7">
        <f>IFERROR('Res Bud År1'!$B61*'Res Bud År1'!J61,0)</f>
        <v>0</v>
      </c>
      <c r="I162" s="7">
        <f>IFERROR('Res Bud År1'!$B61*'Res Bud År1'!K61,0)</f>
        <v>0</v>
      </c>
      <c r="J162" s="7">
        <f>IFERROR('Res Bud År1'!$B61*'Res Bud År1'!L61,0)</f>
        <v>0</v>
      </c>
      <c r="K162" s="7">
        <f>IFERROR('Res Bud År1'!$B61*'Res Bud År1'!M61,0)</f>
        <v>0</v>
      </c>
      <c r="L162" s="7">
        <f>IFERROR('Res Bud År1'!$B61*'Res Bud År1'!N61,0)</f>
        <v>0</v>
      </c>
      <c r="M162" s="25">
        <f>IFERROR('Res Bud År1'!$B61*'Res Bud År1'!O61,0)</f>
        <v>0</v>
      </c>
      <c r="N162" s="24">
        <f>IFERROR('Res Bud År2'!$B61*'Res Bud År2'!D61,0)</f>
        <v>0</v>
      </c>
      <c r="O162" s="7">
        <f>IFERROR('Res Bud År2'!$B61*'Res Bud År2'!E61,0)</f>
        <v>0</v>
      </c>
      <c r="P162" s="7">
        <f>IFERROR('Res Bud År2'!$B61*'Res Bud År2'!F61,0)</f>
        <v>0</v>
      </c>
      <c r="Q162" s="7">
        <f>IFERROR('Res Bud År2'!$B61*'Res Bud År2'!G61,0)</f>
        <v>0</v>
      </c>
      <c r="R162" s="7">
        <f>IFERROR('Res Bud År2'!$B61*'Res Bud År2'!H61,0)</f>
        <v>0</v>
      </c>
      <c r="S162" s="7">
        <f>IFERROR('Res Bud År2'!$B61*'Res Bud År2'!I61,0)</f>
        <v>0</v>
      </c>
      <c r="T162" s="7">
        <f>IFERROR('Res Bud År2'!$B61*'Res Bud År2'!J61,0)</f>
        <v>0</v>
      </c>
      <c r="U162" s="7">
        <f>IFERROR('Res Bud År2'!$B61*'Res Bud År2'!K61,0)</f>
        <v>0</v>
      </c>
      <c r="V162" s="7">
        <f>IFERROR('Res Bud År2'!$B61*'Res Bud År2'!L61,0)</f>
        <v>0</v>
      </c>
      <c r="W162" s="7">
        <f>IFERROR('Res Bud År2'!$B61*'Res Bud År2'!M61,0)</f>
        <v>0</v>
      </c>
      <c r="X162" s="7">
        <f>IFERROR('Res Bud År2'!$B61*'Res Bud År2'!N61,0)</f>
        <v>0</v>
      </c>
      <c r="Y162" s="25">
        <f>IFERROR('Res Bud År2'!$B61*'Res Bud År2'!O61,0)</f>
        <v>0</v>
      </c>
    </row>
    <row r="163" spans="1:39" ht="14" x14ac:dyDescent="0.15">
      <c r="A163" s="6" t="str">
        <f t="shared" si="14"/>
        <v xml:space="preserve">Sjuk- och hälsovård </v>
      </c>
      <c r="B163" s="24">
        <f>IFERROR('Res Bud År1'!$B62*'Res Bud År1'!D62,0)</f>
        <v>0</v>
      </c>
      <c r="C163" s="7">
        <f>IFERROR('Res Bud År1'!$B62*'Res Bud År1'!E62,0)</f>
        <v>0</v>
      </c>
      <c r="D163" s="7">
        <f>IFERROR('Res Bud År1'!$B62*'Res Bud År1'!F62,0)</f>
        <v>0</v>
      </c>
      <c r="E163" s="7">
        <f>IFERROR('Res Bud År1'!$B62*'Res Bud År1'!G62,0)</f>
        <v>0</v>
      </c>
      <c r="F163" s="7">
        <f>IFERROR('Res Bud År1'!$B62*'Res Bud År1'!H62,0)</f>
        <v>0</v>
      </c>
      <c r="G163" s="7">
        <f>IFERROR('Res Bud År1'!$B62*'Res Bud År1'!I62,0)</f>
        <v>0</v>
      </c>
      <c r="H163" s="7">
        <f>IFERROR('Res Bud År1'!$B62*'Res Bud År1'!J62,0)</f>
        <v>0</v>
      </c>
      <c r="I163" s="7">
        <f>IFERROR('Res Bud År1'!$B62*'Res Bud År1'!K62,0)</f>
        <v>0</v>
      </c>
      <c r="J163" s="7">
        <f>IFERROR('Res Bud År1'!$B62*'Res Bud År1'!L62,0)</f>
        <v>0</v>
      </c>
      <c r="K163" s="7">
        <f>IFERROR('Res Bud År1'!$B62*'Res Bud År1'!M62,0)</f>
        <v>0</v>
      </c>
      <c r="L163" s="7">
        <f>IFERROR('Res Bud År1'!$B62*'Res Bud År1'!N62,0)</f>
        <v>0</v>
      </c>
      <c r="M163" s="25">
        <f>IFERROR('Res Bud År1'!$B62*'Res Bud År1'!O62,0)</f>
        <v>0</v>
      </c>
      <c r="N163" s="24">
        <f>IFERROR('Res Bud År2'!$B62*'Res Bud År2'!D62,0)</f>
        <v>0</v>
      </c>
      <c r="O163" s="7">
        <f>IFERROR('Res Bud År2'!$B62*'Res Bud År2'!E62,0)</f>
        <v>0</v>
      </c>
      <c r="P163" s="7">
        <f>IFERROR('Res Bud År2'!$B62*'Res Bud År2'!F62,0)</f>
        <v>0</v>
      </c>
      <c r="Q163" s="7">
        <f>IFERROR('Res Bud År2'!$B62*'Res Bud År2'!G62,0)</f>
        <v>0</v>
      </c>
      <c r="R163" s="7">
        <f>IFERROR('Res Bud År2'!$B62*'Res Bud År2'!H62,0)</f>
        <v>0</v>
      </c>
      <c r="S163" s="7">
        <f>IFERROR('Res Bud År2'!$B62*'Res Bud År2'!I62,0)</f>
        <v>0</v>
      </c>
      <c r="T163" s="7">
        <f>IFERROR('Res Bud År2'!$B62*'Res Bud År2'!J62,0)</f>
        <v>0</v>
      </c>
      <c r="U163" s="7">
        <f>IFERROR('Res Bud År2'!$B62*'Res Bud År2'!K62,0)</f>
        <v>0</v>
      </c>
      <c r="V163" s="7">
        <f>IFERROR('Res Bud År2'!$B62*'Res Bud År2'!L62,0)</f>
        <v>0</v>
      </c>
      <c r="W163" s="7">
        <f>IFERROR('Res Bud År2'!$B62*'Res Bud År2'!M62,0)</f>
        <v>0</v>
      </c>
      <c r="X163" s="7">
        <f>IFERROR('Res Bud År2'!$B62*'Res Bud År2'!N62,0)</f>
        <v>0</v>
      </c>
      <c r="Y163" s="25">
        <f>IFERROR('Res Bud År2'!$B62*'Res Bud År2'!O62,0)</f>
        <v>0</v>
      </c>
    </row>
    <row r="164" spans="1:39" ht="14" x14ac:dyDescent="0.15">
      <c r="A164" s="6" t="str">
        <f t="shared" si="14"/>
        <v xml:space="preserve">Övriga personalkostnader </v>
      </c>
      <c r="B164" s="33">
        <f>IFERROR('Res Bud År1'!$B63*'Res Bud År1'!D63,0)</f>
        <v>0</v>
      </c>
      <c r="C164" s="9">
        <f>IFERROR('Res Bud År1'!$B63*'Res Bud År1'!E63,0)</f>
        <v>0</v>
      </c>
      <c r="D164" s="9">
        <f>IFERROR('Res Bud År1'!$B63*'Res Bud År1'!F63,0)</f>
        <v>0</v>
      </c>
      <c r="E164" s="9">
        <f>IFERROR('Res Bud År1'!$B63*'Res Bud År1'!G63,0)</f>
        <v>0</v>
      </c>
      <c r="F164" s="9">
        <f>IFERROR('Res Bud År1'!$B63*'Res Bud År1'!H63,0)</f>
        <v>0</v>
      </c>
      <c r="G164" s="9">
        <f>IFERROR('Res Bud År1'!$B63*'Res Bud År1'!I63,0)</f>
        <v>0</v>
      </c>
      <c r="H164" s="9">
        <f>IFERROR('Res Bud År1'!$B63*'Res Bud År1'!J63,0)</f>
        <v>0</v>
      </c>
      <c r="I164" s="9">
        <f>IFERROR('Res Bud År1'!$B63*'Res Bud År1'!K63,0)</f>
        <v>0</v>
      </c>
      <c r="J164" s="9">
        <f>IFERROR('Res Bud År1'!$B63*'Res Bud År1'!L63,0)</f>
        <v>0</v>
      </c>
      <c r="K164" s="9">
        <f>IFERROR('Res Bud År1'!$B63*'Res Bud År1'!M63,0)</f>
        <v>0</v>
      </c>
      <c r="L164" s="9">
        <f>IFERROR('Res Bud År1'!$B63*'Res Bud År1'!N63,0)</f>
        <v>0</v>
      </c>
      <c r="M164" s="34">
        <f>IFERROR('Res Bud År1'!$B63*'Res Bud År1'!O63,0)</f>
        <v>0</v>
      </c>
      <c r="N164" s="24">
        <f>IFERROR('Res Bud År2'!$B63*'Res Bud År2'!D63,0)</f>
        <v>0</v>
      </c>
      <c r="O164" s="7">
        <f>IFERROR('Res Bud År2'!$B63*'Res Bud År2'!E63,0)</f>
        <v>0</v>
      </c>
      <c r="P164" s="7">
        <f>IFERROR('Res Bud År2'!$B63*'Res Bud År2'!F63,0)</f>
        <v>0</v>
      </c>
      <c r="Q164" s="7">
        <f>IFERROR('Res Bud År2'!$B63*'Res Bud År2'!G63,0)</f>
        <v>0</v>
      </c>
      <c r="R164" s="7">
        <f>IFERROR('Res Bud År2'!$B63*'Res Bud År2'!H63,0)</f>
        <v>0</v>
      </c>
      <c r="S164" s="7">
        <f>IFERROR('Res Bud År2'!$B63*'Res Bud År2'!I63,0)</f>
        <v>0</v>
      </c>
      <c r="T164" s="7">
        <f>IFERROR('Res Bud År2'!$B63*'Res Bud År2'!J63,0)</f>
        <v>0</v>
      </c>
      <c r="U164" s="7">
        <f>IFERROR('Res Bud År2'!$B63*'Res Bud År2'!K63,0)</f>
        <v>0</v>
      </c>
      <c r="V164" s="7">
        <f>IFERROR('Res Bud År2'!$B63*'Res Bud År2'!L63,0)</f>
        <v>0</v>
      </c>
      <c r="W164" s="7">
        <f>IFERROR('Res Bud År2'!$B63*'Res Bud År2'!M63,0)</f>
        <v>0</v>
      </c>
      <c r="X164" s="7">
        <f>IFERROR('Res Bud År2'!$B63*'Res Bud År2'!N63,0)</f>
        <v>0</v>
      </c>
      <c r="Y164" s="25">
        <f>IFERROR('Res Bud År2'!$B63*'Res Bud År2'!O63,0)</f>
        <v>0</v>
      </c>
      <c r="Z164" s="6"/>
      <c r="AA164" s="6"/>
      <c r="AB164" s="6"/>
      <c r="AC164" s="6"/>
      <c r="AD164" s="6"/>
      <c r="AE164" s="6"/>
      <c r="AF164" s="6"/>
      <c r="AG164" s="6"/>
      <c r="AH164" s="6"/>
      <c r="AI164" s="6"/>
      <c r="AJ164" s="6"/>
      <c r="AK164" s="6"/>
      <c r="AL164" s="6"/>
      <c r="AM164" s="6"/>
    </row>
    <row r="165" spans="1:39" ht="14" x14ac:dyDescent="0.15">
      <c r="A165" s="6" t="str">
        <f t="shared" si="14"/>
        <v>Summa personalkostnader</v>
      </c>
      <c r="B165" s="26">
        <f t="shared" ref="B165:Y165" si="15">SUM(B154:B164)</f>
        <v>0</v>
      </c>
      <c r="C165" s="8">
        <f t="shared" si="15"/>
        <v>0</v>
      </c>
      <c r="D165" s="8">
        <f t="shared" si="15"/>
        <v>0</v>
      </c>
      <c r="E165" s="8">
        <f t="shared" si="15"/>
        <v>0</v>
      </c>
      <c r="F165" s="8">
        <f t="shared" si="15"/>
        <v>0</v>
      </c>
      <c r="G165" s="8">
        <f t="shared" si="15"/>
        <v>0</v>
      </c>
      <c r="H165" s="8">
        <f t="shared" si="15"/>
        <v>0</v>
      </c>
      <c r="I165" s="8">
        <f t="shared" si="15"/>
        <v>0</v>
      </c>
      <c r="J165" s="8">
        <f t="shared" si="15"/>
        <v>0</v>
      </c>
      <c r="K165" s="8">
        <f t="shared" si="15"/>
        <v>0</v>
      </c>
      <c r="L165" s="8">
        <f t="shared" si="15"/>
        <v>0</v>
      </c>
      <c r="M165" s="27">
        <f t="shared" si="15"/>
        <v>0</v>
      </c>
      <c r="N165" s="26">
        <f t="shared" si="15"/>
        <v>0</v>
      </c>
      <c r="O165" s="8">
        <f t="shared" si="15"/>
        <v>0</v>
      </c>
      <c r="P165" s="8">
        <f t="shared" si="15"/>
        <v>0</v>
      </c>
      <c r="Q165" s="8">
        <f t="shared" si="15"/>
        <v>0</v>
      </c>
      <c r="R165" s="8">
        <f t="shared" si="15"/>
        <v>0</v>
      </c>
      <c r="S165" s="8">
        <f t="shared" si="15"/>
        <v>0</v>
      </c>
      <c r="T165" s="8">
        <f t="shared" si="15"/>
        <v>0</v>
      </c>
      <c r="U165" s="8">
        <f t="shared" si="15"/>
        <v>0</v>
      </c>
      <c r="V165" s="8">
        <f t="shared" si="15"/>
        <v>0</v>
      </c>
      <c r="W165" s="8">
        <f t="shared" si="15"/>
        <v>0</v>
      </c>
      <c r="X165" s="8">
        <f t="shared" si="15"/>
        <v>0</v>
      </c>
      <c r="Y165" s="27">
        <f t="shared" si="15"/>
        <v>0</v>
      </c>
      <c r="Z165" s="2"/>
      <c r="AA165" s="2"/>
      <c r="AB165" s="2"/>
      <c r="AC165" s="2"/>
      <c r="AD165" s="2"/>
      <c r="AE165" s="2"/>
      <c r="AF165" s="2"/>
      <c r="AG165" s="2"/>
      <c r="AH165" s="2"/>
      <c r="AI165" s="2"/>
      <c r="AJ165" s="2"/>
      <c r="AK165" s="2"/>
      <c r="AL165" s="2"/>
      <c r="AM165" s="2"/>
    </row>
    <row r="166" spans="1:39" x14ac:dyDescent="0.15">
      <c r="B166" s="3"/>
      <c r="C166" s="3"/>
      <c r="D166" s="3"/>
      <c r="E166" s="3"/>
      <c r="F166" s="3"/>
      <c r="G166" s="3"/>
      <c r="H166" s="3"/>
      <c r="I166" s="3"/>
      <c r="J166" s="3"/>
      <c r="K166" s="3"/>
      <c r="L166" s="3"/>
      <c r="M166" s="3"/>
      <c r="N166" s="3"/>
      <c r="O166" s="3"/>
      <c r="P166" s="3"/>
      <c r="Q166" s="3"/>
      <c r="R166" s="3"/>
      <c r="S166" s="3"/>
      <c r="T166" s="3"/>
      <c r="U166" s="3"/>
      <c r="V166" s="3"/>
      <c r="W166" s="3"/>
      <c r="X166" s="3"/>
      <c r="Y166" s="3"/>
    </row>
    <row r="167" spans="1:39" x14ac:dyDescent="0.15">
      <c r="A167" s="2" t="s">
        <v>304</v>
      </c>
      <c r="B167" s="3">
        <f t="shared" ref="B167:Y167" si="16">B112-B119-B152-B165-B70</f>
        <v>0</v>
      </c>
      <c r="C167" s="3">
        <f t="shared" si="16"/>
        <v>0</v>
      </c>
      <c r="D167" s="3">
        <f t="shared" si="16"/>
        <v>0</v>
      </c>
      <c r="E167" s="3">
        <f t="shared" si="16"/>
        <v>0</v>
      </c>
      <c r="F167" s="3">
        <f t="shared" si="16"/>
        <v>0</v>
      </c>
      <c r="G167" s="3">
        <f t="shared" si="16"/>
        <v>0</v>
      </c>
      <c r="H167" s="3">
        <f t="shared" si="16"/>
        <v>0</v>
      </c>
      <c r="I167" s="3">
        <f t="shared" si="16"/>
        <v>0</v>
      </c>
      <c r="J167" s="3">
        <f t="shared" si="16"/>
        <v>0</v>
      </c>
      <c r="K167" s="3">
        <f t="shared" si="16"/>
        <v>0</v>
      </c>
      <c r="L167" s="3">
        <f t="shared" si="16"/>
        <v>0</v>
      </c>
      <c r="M167" s="3">
        <f t="shared" si="16"/>
        <v>0</v>
      </c>
      <c r="N167" s="3">
        <f t="shared" si="16"/>
        <v>0</v>
      </c>
      <c r="O167" s="3">
        <f t="shared" si="16"/>
        <v>0</v>
      </c>
      <c r="P167" s="3">
        <f t="shared" si="16"/>
        <v>0</v>
      </c>
      <c r="Q167" s="3">
        <f t="shared" si="16"/>
        <v>0</v>
      </c>
      <c r="R167" s="3">
        <f t="shared" si="16"/>
        <v>0</v>
      </c>
      <c r="S167" s="3">
        <f t="shared" si="16"/>
        <v>0</v>
      </c>
      <c r="T167" s="3">
        <f t="shared" si="16"/>
        <v>0</v>
      </c>
      <c r="U167" s="3">
        <f t="shared" si="16"/>
        <v>0</v>
      </c>
      <c r="V167" s="3">
        <f t="shared" si="16"/>
        <v>0</v>
      </c>
      <c r="W167" s="3">
        <f t="shared" si="16"/>
        <v>0</v>
      </c>
      <c r="X167" s="3">
        <f t="shared" si="16"/>
        <v>0</v>
      </c>
      <c r="Y167" s="3">
        <f t="shared" si="16"/>
        <v>0</v>
      </c>
    </row>
    <row r="168" spans="1:39" x14ac:dyDescent="0.15">
      <c r="B168" s="3"/>
      <c r="C168" s="3"/>
      <c r="D168" s="3"/>
      <c r="E168" s="3"/>
      <c r="F168" s="3"/>
      <c r="G168" s="3"/>
      <c r="H168" s="3"/>
      <c r="I168" s="3"/>
      <c r="J168" s="3"/>
      <c r="K168" s="3"/>
      <c r="L168" s="3"/>
      <c r="M168" s="3"/>
      <c r="N168" s="3"/>
      <c r="O168" s="3"/>
      <c r="P168" s="3"/>
      <c r="Q168" s="3"/>
      <c r="R168" s="3"/>
      <c r="S168" s="3"/>
      <c r="T168" s="3"/>
      <c r="U168" s="3"/>
      <c r="V168" s="3"/>
      <c r="W168" s="3"/>
      <c r="X168" s="3"/>
      <c r="Y168" s="3"/>
    </row>
    <row r="169" spans="1:39" x14ac:dyDescent="0.15">
      <c r="B169" s="3"/>
      <c r="C169" s="3"/>
      <c r="D169" s="3"/>
      <c r="E169" s="3"/>
      <c r="F169" s="3"/>
      <c r="G169" s="3"/>
      <c r="H169" s="3"/>
      <c r="I169" s="3"/>
      <c r="J169" s="3"/>
      <c r="K169" s="3"/>
      <c r="L169" s="3"/>
      <c r="M169" s="3"/>
      <c r="N169" s="3"/>
      <c r="O169" s="3"/>
      <c r="P169" s="3"/>
      <c r="Q169" s="3"/>
      <c r="R169" s="3"/>
      <c r="S169" s="3"/>
      <c r="T169" s="3"/>
      <c r="U169" s="3"/>
      <c r="V169" s="3"/>
      <c r="W169" s="3"/>
      <c r="X169" s="3"/>
      <c r="Y169" s="3"/>
    </row>
    <row r="170" spans="1:39" x14ac:dyDescent="0.15">
      <c r="B170" s="3"/>
      <c r="C170" s="3"/>
      <c r="D170" s="3"/>
      <c r="E170" s="3"/>
      <c r="F170" s="3"/>
      <c r="G170" s="3"/>
      <c r="H170" s="3"/>
      <c r="I170" s="3"/>
      <c r="J170" s="3"/>
      <c r="K170" s="3"/>
      <c r="L170" s="3"/>
      <c r="M170" s="3"/>
      <c r="N170" s="3"/>
      <c r="O170" s="3"/>
      <c r="P170" s="3"/>
      <c r="Q170" s="3"/>
      <c r="R170" s="3"/>
      <c r="S170" s="3"/>
      <c r="T170" s="3"/>
      <c r="U170" s="3"/>
      <c r="V170" s="3"/>
      <c r="W170" s="3"/>
      <c r="X170" s="3"/>
      <c r="Y170" s="3"/>
    </row>
    <row r="171" spans="1:39" x14ac:dyDescent="0.15">
      <c r="B171" s="3"/>
      <c r="C171" s="3"/>
      <c r="D171" s="3"/>
      <c r="E171" s="3"/>
      <c r="F171" s="3"/>
      <c r="G171" s="3"/>
      <c r="H171" s="3"/>
      <c r="I171" s="3"/>
      <c r="J171" s="3"/>
      <c r="K171" s="3"/>
      <c r="L171" s="3"/>
      <c r="M171" s="3"/>
      <c r="N171" s="3"/>
      <c r="O171" s="3"/>
      <c r="P171" s="3"/>
      <c r="Q171" s="3"/>
      <c r="R171" s="3"/>
      <c r="S171" s="3"/>
      <c r="T171" s="3"/>
      <c r="U171" s="3"/>
      <c r="V171" s="3"/>
      <c r="W171" s="3"/>
      <c r="X171" s="3"/>
      <c r="Y171" s="3"/>
    </row>
    <row r="172" spans="1:39" x14ac:dyDescent="0.15">
      <c r="B172" s="3"/>
      <c r="C172" s="3"/>
      <c r="D172" s="3"/>
      <c r="E172" s="3"/>
      <c r="F172" s="3"/>
      <c r="G172" s="3"/>
      <c r="H172" s="3"/>
      <c r="I172" s="3"/>
      <c r="J172" s="3"/>
      <c r="K172" s="3"/>
      <c r="L172" s="3"/>
      <c r="M172" s="3"/>
      <c r="N172" s="3"/>
      <c r="O172" s="3"/>
      <c r="P172" s="3"/>
      <c r="Q172" s="3"/>
      <c r="R172" s="3"/>
      <c r="S172" s="3"/>
      <c r="T172" s="3"/>
      <c r="U172" s="3"/>
      <c r="V172" s="3"/>
      <c r="W172" s="3"/>
      <c r="X172" s="3"/>
      <c r="Y172" s="3"/>
    </row>
    <row r="173" spans="1:39" x14ac:dyDescent="0.15">
      <c r="B173" s="3"/>
      <c r="C173" s="3"/>
      <c r="D173" s="3"/>
      <c r="E173" s="3"/>
      <c r="F173" s="3"/>
      <c r="G173" s="3"/>
      <c r="H173" s="3"/>
      <c r="I173" s="3"/>
      <c r="J173" s="3"/>
      <c r="K173" s="3"/>
      <c r="L173" s="3"/>
      <c r="M173" s="3"/>
      <c r="N173" s="3"/>
      <c r="O173" s="3"/>
      <c r="P173" s="3"/>
      <c r="Q173" s="3"/>
      <c r="R173" s="3"/>
      <c r="S173" s="3"/>
      <c r="T173" s="3"/>
      <c r="U173" s="3"/>
      <c r="V173" s="3"/>
      <c r="W173" s="3"/>
      <c r="X173" s="3"/>
      <c r="Y173" s="3"/>
    </row>
    <row r="174" spans="1:39" x14ac:dyDescent="0.15">
      <c r="B174" s="3"/>
      <c r="C174" s="3"/>
      <c r="D174" s="3"/>
      <c r="E174" s="3"/>
      <c r="F174" s="3"/>
      <c r="G174" s="3"/>
      <c r="H174" s="3"/>
      <c r="I174" s="3"/>
      <c r="J174" s="3"/>
      <c r="K174" s="3"/>
      <c r="L174" s="3"/>
      <c r="M174" s="3"/>
      <c r="N174" s="3"/>
      <c r="O174" s="3"/>
      <c r="P174" s="3"/>
      <c r="Q174" s="3"/>
      <c r="R174" s="3"/>
      <c r="S174" s="3"/>
      <c r="T174" s="3"/>
      <c r="U174" s="3"/>
      <c r="V174" s="3"/>
      <c r="W174" s="3"/>
      <c r="X174" s="3"/>
      <c r="Y174" s="3"/>
    </row>
    <row r="175" spans="1:39" x14ac:dyDescent="0.15">
      <c r="B175" s="3"/>
      <c r="C175" s="3"/>
      <c r="D175" s="3"/>
      <c r="E175" s="3"/>
      <c r="F175" s="3"/>
      <c r="G175" s="3"/>
      <c r="H175" s="3"/>
      <c r="I175" s="3"/>
      <c r="J175" s="3"/>
      <c r="K175" s="3"/>
      <c r="L175" s="3"/>
      <c r="M175" s="3"/>
      <c r="N175" s="3"/>
      <c r="O175" s="3"/>
      <c r="P175" s="3"/>
      <c r="Q175" s="3"/>
      <c r="R175" s="3"/>
      <c r="S175" s="3"/>
      <c r="T175" s="3"/>
      <c r="U175" s="3"/>
      <c r="V175" s="3"/>
      <c r="W175" s="3"/>
      <c r="X175" s="3"/>
      <c r="Y175" s="3"/>
    </row>
    <row r="176" spans="1:39" x14ac:dyDescent="0.15">
      <c r="B176" s="3"/>
      <c r="C176" s="3"/>
      <c r="D176" s="3"/>
      <c r="E176" s="3"/>
      <c r="F176" s="3"/>
      <c r="G176" s="3"/>
      <c r="H176" s="3"/>
      <c r="I176" s="3"/>
      <c r="J176" s="3"/>
      <c r="K176" s="3"/>
      <c r="L176" s="3"/>
      <c r="M176" s="3"/>
      <c r="N176" s="3"/>
      <c r="O176" s="3"/>
      <c r="P176" s="3"/>
      <c r="Q176" s="3"/>
      <c r="R176" s="3"/>
      <c r="S176" s="3"/>
      <c r="T176" s="3"/>
      <c r="U176" s="3"/>
      <c r="V176" s="3"/>
      <c r="W176" s="3"/>
      <c r="X176" s="3"/>
      <c r="Y176" s="3"/>
    </row>
    <row r="177" spans="2:25" x14ac:dyDescent="0.15">
      <c r="B177" s="3"/>
      <c r="C177" s="3"/>
      <c r="D177" s="3"/>
      <c r="E177" s="3"/>
      <c r="F177" s="3"/>
      <c r="G177" s="3"/>
      <c r="H177" s="3"/>
      <c r="I177" s="3"/>
      <c r="J177" s="3"/>
      <c r="K177" s="3"/>
      <c r="L177" s="3"/>
      <c r="M177" s="3"/>
      <c r="N177" s="3"/>
      <c r="O177" s="3"/>
      <c r="P177" s="3"/>
      <c r="Q177" s="3"/>
      <c r="R177" s="3"/>
      <c r="S177" s="3"/>
      <c r="T177" s="3"/>
      <c r="U177" s="3"/>
      <c r="V177" s="3"/>
      <c r="W177" s="3"/>
      <c r="X177" s="3"/>
      <c r="Y177" s="3"/>
    </row>
    <row r="178" spans="2:25" x14ac:dyDescent="0.15">
      <c r="B178" s="3"/>
      <c r="C178" s="3"/>
      <c r="D178" s="3"/>
      <c r="E178" s="3"/>
      <c r="F178" s="3"/>
      <c r="G178" s="3"/>
      <c r="H178" s="3"/>
      <c r="I178" s="3"/>
      <c r="J178" s="3"/>
      <c r="K178" s="3"/>
      <c r="L178" s="3"/>
      <c r="M178" s="3"/>
      <c r="N178" s="3"/>
      <c r="O178" s="3"/>
      <c r="P178" s="3"/>
      <c r="Q178" s="3"/>
      <c r="R178" s="3"/>
      <c r="S178" s="3"/>
      <c r="T178" s="3"/>
      <c r="U178" s="3"/>
      <c r="V178" s="3"/>
      <c r="W178" s="3"/>
      <c r="X178" s="3"/>
      <c r="Y178" s="3"/>
    </row>
    <row r="179" spans="2:25" x14ac:dyDescent="0.15">
      <c r="B179" s="3"/>
      <c r="C179" s="3"/>
      <c r="D179" s="3"/>
      <c r="E179" s="3"/>
      <c r="F179" s="3"/>
      <c r="G179" s="3"/>
      <c r="H179" s="3"/>
      <c r="I179" s="3"/>
      <c r="J179" s="3"/>
      <c r="K179" s="3"/>
      <c r="L179" s="3"/>
      <c r="M179" s="3"/>
      <c r="N179" s="3"/>
      <c r="O179" s="3"/>
      <c r="P179" s="3"/>
      <c r="Q179" s="3"/>
      <c r="R179" s="3"/>
      <c r="S179" s="3"/>
      <c r="T179" s="3"/>
      <c r="U179" s="3"/>
      <c r="V179" s="3"/>
      <c r="W179" s="3"/>
      <c r="X179" s="3"/>
      <c r="Y179" s="3"/>
    </row>
    <row r="180" spans="2:25" x14ac:dyDescent="0.15">
      <c r="B180" s="3"/>
      <c r="C180" s="3"/>
      <c r="D180" s="3"/>
      <c r="E180" s="3"/>
      <c r="F180" s="3"/>
      <c r="G180" s="3"/>
      <c r="H180" s="3"/>
      <c r="I180" s="3"/>
      <c r="J180" s="3"/>
      <c r="K180" s="3"/>
      <c r="L180" s="3"/>
      <c r="M180" s="3"/>
      <c r="N180" s="3"/>
      <c r="O180" s="3"/>
      <c r="P180" s="3"/>
      <c r="Q180" s="3"/>
      <c r="R180" s="3"/>
      <c r="S180" s="3"/>
      <c r="T180" s="3"/>
      <c r="U180" s="3"/>
      <c r="V180" s="3"/>
      <c r="W180" s="3"/>
      <c r="X180" s="3"/>
      <c r="Y180" s="3"/>
    </row>
    <row r="181" spans="2:25" x14ac:dyDescent="0.15">
      <c r="B181" s="3"/>
      <c r="C181" s="3"/>
      <c r="D181" s="3"/>
      <c r="E181" s="3"/>
      <c r="F181" s="3"/>
      <c r="G181" s="3"/>
      <c r="H181" s="3"/>
      <c r="I181" s="3"/>
      <c r="J181" s="3"/>
      <c r="K181" s="3"/>
      <c r="L181" s="3"/>
      <c r="M181" s="3"/>
      <c r="N181" s="3"/>
      <c r="O181" s="3"/>
      <c r="P181" s="3"/>
      <c r="Q181" s="3"/>
      <c r="R181" s="3"/>
      <c r="S181" s="3"/>
      <c r="T181" s="3"/>
      <c r="U181" s="3"/>
      <c r="V181" s="3"/>
      <c r="W181" s="3"/>
      <c r="X181" s="3"/>
      <c r="Y181" s="3"/>
    </row>
    <row r="182" spans="2:25" x14ac:dyDescent="0.15">
      <c r="B182" s="207">
        <v>1</v>
      </c>
      <c r="C182" s="207">
        <v>2</v>
      </c>
      <c r="D182" s="207">
        <v>3</v>
      </c>
      <c r="E182" s="207">
        <v>4</v>
      </c>
      <c r="F182" s="207">
        <v>5</v>
      </c>
      <c r="G182" s="207">
        <v>6</v>
      </c>
      <c r="H182" s="207">
        <v>7</v>
      </c>
      <c r="I182" s="207">
        <v>8</v>
      </c>
      <c r="J182" s="207">
        <v>9</v>
      </c>
      <c r="K182" s="207">
        <v>10</v>
      </c>
      <c r="L182" s="207">
        <v>11</v>
      </c>
      <c r="M182" s="207">
        <v>12</v>
      </c>
      <c r="N182" s="207">
        <v>13</v>
      </c>
      <c r="O182" s="207">
        <v>14</v>
      </c>
      <c r="P182" s="207">
        <v>15</v>
      </c>
      <c r="Q182" s="207">
        <v>16</v>
      </c>
      <c r="R182" s="207">
        <v>17</v>
      </c>
      <c r="S182" s="207">
        <v>18</v>
      </c>
      <c r="T182" s="207">
        <v>19</v>
      </c>
      <c r="U182" s="207">
        <v>20</v>
      </c>
      <c r="V182" s="207">
        <v>21</v>
      </c>
      <c r="W182" s="207">
        <v>22</v>
      </c>
      <c r="X182" s="207">
        <v>23</v>
      </c>
      <c r="Y182" s="207">
        <v>24</v>
      </c>
    </row>
    <row r="183" spans="2:25" x14ac:dyDescent="0.15">
      <c r="B183" s="7" t="str">
        <f>'Res Bud År1'!D4</f>
        <v>jan-21</v>
      </c>
      <c r="C183" s="7" t="str">
        <f>'Res Bud År1'!E4</f>
        <v>feb-21</v>
      </c>
      <c r="D183" s="7" t="str">
        <f>'Res Bud År1'!F4</f>
        <v>mar-21</v>
      </c>
      <c r="E183" s="7" t="str">
        <f>'Res Bud År1'!G4</f>
        <v>apr-21</v>
      </c>
      <c r="F183" s="7" t="str">
        <f>'Res Bud År1'!H4</f>
        <v>maj-21</v>
      </c>
      <c r="G183" s="7" t="str">
        <f>'Res Bud År1'!I4</f>
        <v>jun-21</v>
      </c>
      <c r="H183" s="7" t="str">
        <f>'Res Bud År1'!J4</f>
        <v>jul-21</v>
      </c>
      <c r="I183" s="7" t="str">
        <f>'Res Bud År1'!K4</f>
        <v>aug-21</v>
      </c>
      <c r="J183" s="7" t="str">
        <f>'Res Bud År1'!L4</f>
        <v>sep-21</v>
      </c>
      <c r="K183" s="7" t="str">
        <f>'Res Bud År1'!M4</f>
        <v>okt-21</v>
      </c>
      <c r="L183" s="7" t="str">
        <f>'Res Bud År1'!N4</f>
        <v>nov-21</v>
      </c>
      <c r="M183" s="7" t="str">
        <f>'Res Bud År1'!O4</f>
        <v>dec-21</v>
      </c>
      <c r="N183" s="7" t="str">
        <f>'Res Bud År2'!D4</f>
        <v>jan-22</v>
      </c>
      <c r="O183" s="7" t="str">
        <f>'Res Bud År2'!E4</f>
        <v>feb-22</v>
      </c>
      <c r="P183" s="7" t="str">
        <f>'Res Bud År2'!F4</f>
        <v>mar-22</v>
      </c>
      <c r="Q183" s="7" t="str">
        <f>'Res Bud År2'!G4</f>
        <v>apr-22</v>
      </c>
      <c r="R183" s="7" t="str">
        <f>'Res Bud År2'!H4</f>
        <v>maj-22</v>
      </c>
      <c r="S183" s="7" t="str">
        <f>'Res Bud År2'!I4</f>
        <v>jun-22</v>
      </c>
      <c r="T183" s="7" t="str">
        <f>'Res Bud År2'!J4</f>
        <v>jul-22</v>
      </c>
      <c r="U183" s="7" t="str">
        <f>'Res Bud År2'!K4</f>
        <v>aug-22</v>
      </c>
      <c r="V183" s="7" t="str">
        <f>'Res Bud År2'!L4</f>
        <v>sep-22</v>
      </c>
      <c r="W183" s="7" t="str">
        <f>'Res Bud År2'!M4</f>
        <v>okt-22</v>
      </c>
      <c r="X183" s="7" t="str">
        <f>'Res Bud År2'!N4</f>
        <v>nov-22</v>
      </c>
      <c r="Y183" s="7" t="str">
        <f>'Res Bud År2'!O4</f>
        <v>dec-22</v>
      </c>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9"/>
  <dimension ref="A14:BF162"/>
  <sheetViews>
    <sheetView showGridLines="0" topLeftCell="A121" zoomScale="80" zoomScaleNormal="80" workbookViewId="0">
      <pane xSplit="1" topLeftCell="B1" activePane="topRight" state="frozen"/>
      <selection activeCell="A10" sqref="A10"/>
      <selection pane="topRight" activeCell="A158" sqref="A158"/>
    </sheetView>
  </sheetViews>
  <sheetFormatPr baseColWidth="10" defaultColWidth="8.83203125" defaultRowHeight="13" x14ac:dyDescent="0.15"/>
  <cols>
    <col min="1" max="1" width="30.1640625" bestFit="1" customWidth="1"/>
    <col min="2" max="2" width="8.6640625" customWidth="1"/>
    <col min="3" max="4" width="6.83203125" customWidth="1"/>
    <col min="5" max="5" width="9.83203125" bestFit="1" customWidth="1"/>
    <col min="6" max="6" width="8.6640625" bestFit="1" customWidth="1"/>
    <col min="7" max="7" width="12.1640625" bestFit="1" customWidth="1"/>
    <col min="8" max="8" width="12" bestFit="1" customWidth="1"/>
    <col min="9" max="9" width="12.1640625" bestFit="1" customWidth="1"/>
    <col min="10" max="10" width="12.6640625" bestFit="1" customWidth="1"/>
    <col min="11" max="21" width="13.1640625" bestFit="1" customWidth="1"/>
    <col min="22" max="22" width="14.33203125" customWidth="1"/>
    <col min="23" max="23" width="9.6640625" customWidth="1"/>
    <col min="24" max="24" width="12.33203125" bestFit="1" customWidth="1"/>
    <col min="25" max="27" width="9.6640625" customWidth="1"/>
    <col min="28" max="28" width="7.6640625" customWidth="1"/>
    <col min="29" max="34" width="9.6640625" customWidth="1"/>
    <col min="35" max="35" width="17.6640625" customWidth="1"/>
    <col min="36" max="36" width="20.33203125" customWidth="1"/>
    <col min="37" max="43" width="9.6640625" customWidth="1"/>
    <col min="44" max="44" width="41.6640625" customWidth="1"/>
    <col min="45" max="55" width="9.6640625" customWidth="1"/>
    <col min="56" max="56" width="12.1640625" bestFit="1" customWidth="1"/>
    <col min="57" max="57" width="13.1640625" customWidth="1"/>
  </cols>
  <sheetData>
    <row r="14" spans="1:56" ht="40.25" customHeight="1" x14ac:dyDescent="0.15">
      <c r="A14" s="463" t="s">
        <v>136</v>
      </c>
      <c r="B14" s="463"/>
      <c r="C14" s="463"/>
      <c r="D14" s="463"/>
      <c r="E14" s="463"/>
      <c r="F14" s="463"/>
      <c r="G14" s="463"/>
      <c r="H14" s="463"/>
      <c r="I14" s="463"/>
      <c r="J14" s="262" t="str">
        <f>'Likvid Bud År1'!F4</f>
        <v>jan-21</v>
      </c>
      <c r="K14" s="262" t="str">
        <f>'Likvid Bud År1'!G4</f>
        <v>feb-21</v>
      </c>
      <c r="L14" s="262" t="str">
        <f>'Likvid Bud År1'!H4</f>
        <v>mar-21</v>
      </c>
      <c r="M14" s="262" t="str">
        <f>'Likvid Bud År1'!I4</f>
        <v>apr-21</v>
      </c>
      <c r="N14" s="262" t="str">
        <f>'Likvid Bud År1'!J4</f>
        <v>maj-21</v>
      </c>
      <c r="O14" s="262" t="str">
        <f>'Likvid Bud År1'!K4</f>
        <v>jun-21</v>
      </c>
      <c r="P14" s="262" t="str">
        <f>'Likvid Bud År1'!L4</f>
        <v>jul-21</v>
      </c>
      <c r="Q14" s="262" t="str">
        <f>'Likvid Bud År1'!M4</f>
        <v>aug-21</v>
      </c>
      <c r="R14" s="262" t="str">
        <f>'Likvid Bud År1'!N4</f>
        <v>sep-21</v>
      </c>
      <c r="S14" s="262" t="str">
        <f>'Likvid Bud År1'!O4</f>
        <v>okt-21</v>
      </c>
      <c r="T14" s="262" t="str">
        <f>'Likvid Bud År1'!P4</f>
        <v>nov-21</v>
      </c>
      <c r="U14" s="262" t="str">
        <f>'Likvid Bud År1'!Q4</f>
        <v>dec-21</v>
      </c>
      <c r="W14" s="464" t="s">
        <v>288</v>
      </c>
      <c r="X14" s="464"/>
      <c r="Y14" s="464"/>
      <c r="Z14" s="464"/>
      <c r="AA14" s="464"/>
      <c r="AB14" s="464"/>
      <c r="AC14" s="464"/>
      <c r="AD14" s="464"/>
      <c r="AE14" s="464"/>
      <c r="AJ14" s="263" t="s">
        <v>276</v>
      </c>
      <c r="AK14" s="263"/>
      <c r="AL14" s="263"/>
      <c r="AM14" s="263"/>
      <c r="AN14" s="263"/>
      <c r="AO14" s="263"/>
      <c r="AP14" s="263"/>
      <c r="AQ14" s="263"/>
      <c r="AR14" s="263"/>
      <c r="AS14" s="262" t="str">
        <f>'Likvid Bud År2'!F4</f>
        <v>jan-22</v>
      </c>
      <c r="AT14" s="262" t="str">
        <f>'Likvid Bud År2'!G4</f>
        <v>feb-22</v>
      </c>
      <c r="AU14" s="262" t="str">
        <f>'Likvid Bud År2'!H4</f>
        <v>mar-22</v>
      </c>
      <c r="AV14" s="262" t="str">
        <f>'Likvid Bud År2'!I4</f>
        <v>apr-22</v>
      </c>
      <c r="AW14" s="262" t="str">
        <f>'Likvid Bud År2'!J4</f>
        <v>maj-22</v>
      </c>
      <c r="AX14" s="262" t="str">
        <f>'Likvid Bud År2'!K4</f>
        <v>jun-22</v>
      </c>
      <c r="AY14" s="262" t="str">
        <f>'Likvid Bud År2'!L4</f>
        <v>jul-22</v>
      </c>
      <c r="AZ14" s="262" t="str">
        <f>'Likvid Bud År2'!M4</f>
        <v>aug-22</v>
      </c>
      <c r="BA14" s="262" t="str">
        <f>'Likvid Bud År2'!N4</f>
        <v>sep-22</v>
      </c>
      <c r="BB14" s="262" t="str">
        <f>'Likvid Bud År2'!O4</f>
        <v>okt-22</v>
      </c>
      <c r="BC14" s="262" t="str">
        <f>'Likvid Bud År2'!P4</f>
        <v>nov-22</v>
      </c>
      <c r="BD14" s="262" t="str">
        <f>'Likvid Bud År2'!Q4</f>
        <v>dec-22</v>
      </c>
    </row>
    <row r="15" spans="1:56" ht="38" customHeight="1" x14ac:dyDescent="0.15">
      <c r="A15" s="254" t="s">
        <v>272</v>
      </c>
      <c r="B15" s="255" t="s">
        <v>214</v>
      </c>
      <c r="C15" s="256" t="s">
        <v>94</v>
      </c>
      <c r="D15" s="255" t="s">
        <v>274</v>
      </c>
      <c r="E15" s="257" t="s">
        <v>133</v>
      </c>
      <c r="F15" s="255" t="s">
        <v>273</v>
      </c>
      <c r="G15" s="255" t="s">
        <v>278</v>
      </c>
      <c r="H15" s="350" t="s">
        <v>363</v>
      </c>
      <c r="I15" s="255" t="s">
        <v>362</v>
      </c>
      <c r="J15" s="260" t="s">
        <v>191</v>
      </c>
      <c r="K15" s="260" t="s">
        <v>192</v>
      </c>
      <c r="L15" s="260" t="s">
        <v>193</v>
      </c>
      <c r="M15" s="260" t="s">
        <v>194</v>
      </c>
      <c r="N15" s="260" t="s">
        <v>195</v>
      </c>
      <c r="O15" s="260" t="s">
        <v>196</v>
      </c>
      <c r="P15" s="260" t="s">
        <v>197</v>
      </c>
      <c r="Q15" s="260" t="s">
        <v>198</v>
      </c>
      <c r="R15" s="260" t="s">
        <v>199</v>
      </c>
      <c r="S15" s="260" t="s">
        <v>200</v>
      </c>
      <c r="T15" s="260" t="s">
        <v>201</v>
      </c>
      <c r="U15" s="260" t="s">
        <v>202</v>
      </c>
      <c r="AJ15" s="254" t="s">
        <v>272</v>
      </c>
      <c r="AK15" s="255" t="s">
        <v>214</v>
      </c>
      <c r="AL15" s="256" t="s">
        <v>94</v>
      </c>
      <c r="AM15" s="255" t="s">
        <v>274</v>
      </c>
      <c r="AN15" s="257" t="s">
        <v>133</v>
      </c>
      <c r="AO15" s="255" t="s">
        <v>273</v>
      </c>
      <c r="AP15" s="255" t="s">
        <v>277</v>
      </c>
      <c r="AQ15" s="350" t="s">
        <v>363</v>
      </c>
      <c r="AR15" s="350" t="s">
        <v>362</v>
      </c>
      <c r="AS15" s="260" t="s">
        <v>215</v>
      </c>
      <c r="AT15" s="260" t="s">
        <v>216</v>
      </c>
      <c r="AU15" s="260" t="s">
        <v>217</v>
      </c>
      <c r="AV15" s="260" t="s">
        <v>218</v>
      </c>
      <c r="AW15" s="260" t="s">
        <v>219</v>
      </c>
      <c r="AX15" s="260" t="s">
        <v>220</v>
      </c>
      <c r="AY15" s="260" t="s">
        <v>221</v>
      </c>
      <c r="AZ15" s="260" t="s">
        <v>222</v>
      </c>
      <c r="BA15" s="260" t="s">
        <v>223</v>
      </c>
      <c r="BB15" s="260" t="s">
        <v>224</v>
      </c>
      <c r="BC15" s="260" t="s">
        <v>225</v>
      </c>
      <c r="BD15" s="260" t="s">
        <v>226</v>
      </c>
    </row>
    <row r="16" spans="1:56" x14ac:dyDescent="0.15">
      <c r="A16" s="107">
        <f>'Beräkningshjälp Lån'!$A$3</f>
        <v>0</v>
      </c>
      <c r="B16" s="91">
        <f>'Beräkningshjälp Lån'!$B3</f>
        <v>0</v>
      </c>
      <c r="C16" s="37">
        <f>'Beräkningshjälp Lån'!$D3</f>
        <v>0</v>
      </c>
      <c r="D16" s="258">
        <f>'Beräkningshjälp Lån'!$C3</f>
        <v>0</v>
      </c>
      <c r="E16" s="236">
        <f>'Beräkningshjälp Lån'!$F3</f>
        <v>0</v>
      </c>
      <c r="F16" s="251">
        <f>'Beräkningshjälp Lån'!$E3</f>
        <v>0</v>
      </c>
      <c r="G16" s="236">
        <f t="shared" ref="G16:G22" si="0">IFERROR(E16/I16,0)</f>
        <v>0</v>
      </c>
      <c r="H16" s="353">
        <v>0</v>
      </c>
      <c r="I16" s="353">
        <f>B16*12-H16</f>
        <v>0</v>
      </c>
      <c r="J16" s="261">
        <f t="shared" ref="J16:J22" si="1">IF($F16="",$E16,IF($F16=J$14,$E16,0))</f>
        <v>0</v>
      </c>
      <c r="K16" s="261">
        <f t="shared" ref="K16:U22" si="2">IF($F16=K$14,$E16,0)</f>
        <v>0</v>
      </c>
      <c r="L16" s="261">
        <f t="shared" si="2"/>
        <v>0</v>
      </c>
      <c r="M16" s="261">
        <f t="shared" si="2"/>
        <v>0</v>
      </c>
      <c r="N16" s="261">
        <f t="shared" si="2"/>
        <v>0</v>
      </c>
      <c r="O16" s="261">
        <f t="shared" si="2"/>
        <v>0</v>
      </c>
      <c r="P16" s="261">
        <f t="shared" si="2"/>
        <v>0</v>
      </c>
      <c r="Q16" s="261">
        <f t="shared" si="2"/>
        <v>0</v>
      </c>
      <c r="R16" s="261">
        <f t="shared" si="2"/>
        <v>0</v>
      </c>
      <c r="S16" s="261">
        <f t="shared" si="2"/>
        <v>0</v>
      </c>
      <c r="T16" s="261">
        <f t="shared" si="2"/>
        <v>0</v>
      </c>
      <c r="U16" s="261">
        <f t="shared" si="2"/>
        <v>0</v>
      </c>
      <c r="V16">
        <f t="shared" ref="V16" si="3">B16*12-ROUND((H16-F16)/30,0)</f>
        <v>0</v>
      </c>
      <c r="AJ16" s="107">
        <f>'Beräkningshjälp Lån'!$H$3</f>
        <v>0</v>
      </c>
      <c r="AK16" s="91">
        <f>'Beräkningshjälp Lån'!$J3</f>
        <v>0</v>
      </c>
      <c r="AL16" s="37">
        <f>'Beräkningshjälp Lån'!$L3</f>
        <v>0</v>
      </c>
      <c r="AM16" s="258">
        <f>'Beräkningshjälp Lån'!$K3</f>
        <v>0</v>
      </c>
      <c r="AN16" s="236">
        <f>'Beräkningshjälp Lån'!$N3</f>
        <v>0</v>
      </c>
      <c r="AO16" s="251">
        <f>'Beräkningshjälp Lån'!$M3</f>
        <v>0</v>
      </c>
      <c r="AP16" s="236">
        <f t="shared" ref="AP16:AP22" si="4">IFERROR(AN16/(AK16*12),0)</f>
        <v>0</v>
      </c>
      <c r="AQ16" s="353">
        <v>0</v>
      </c>
      <c r="AR16" s="353">
        <f>AK16*12-AQ16</f>
        <v>0</v>
      </c>
      <c r="AS16" s="261">
        <f t="shared" ref="AS16:BD22" si="5">IF($AO16=AS$14,$AN16,0)</f>
        <v>0</v>
      </c>
      <c r="AT16" s="261">
        <f t="shared" si="5"/>
        <v>0</v>
      </c>
      <c r="AU16" s="261">
        <f t="shared" si="5"/>
        <v>0</v>
      </c>
      <c r="AV16" s="261">
        <f t="shared" si="5"/>
        <v>0</v>
      </c>
      <c r="AW16" s="261">
        <f t="shared" si="5"/>
        <v>0</v>
      </c>
      <c r="AX16" s="261">
        <f t="shared" si="5"/>
        <v>0</v>
      </c>
      <c r="AY16" s="261">
        <f t="shared" si="5"/>
        <v>0</v>
      </c>
      <c r="AZ16" s="261">
        <f t="shared" si="5"/>
        <v>0</v>
      </c>
      <c r="BA16" s="261">
        <f t="shared" si="5"/>
        <v>0</v>
      </c>
      <c r="BB16" s="261">
        <f t="shared" si="5"/>
        <v>0</v>
      </c>
      <c r="BC16" s="261">
        <f t="shared" si="5"/>
        <v>0</v>
      </c>
      <c r="BD16" s="261">
        <f t="shared" si="5"/>
        <v>0</v>
      </c>
    </row>
    <row r="17" spans="1:56" x14ac:dyDescent="0.15">
      <c r="A17" s="107">
        <f>'Beräkningshjälp Lån'!$A$4</f>
        <v>0</v>
      </c>
      <c r="B17" s="91">
        <f>'Beräkningshjälp Lån'!$B4</f>
        <v>0</v>
      </c>
      <c r="C17" s="37">
        <f>'Beräkningshjälp Lån'!$D4</f>
        <v>0</v>
      </c>
      <c r="D17" s="258">
        <f>'Beräkningshjälp Lån'!$C4</f>
        <v>0</v>
      </c>
      <c r="E17" s="236">
        <f>'Beräkningshjälp Lån'!$F4</f>
        <v>0</v>
      </c>
      <c r="F17" s="251">
        <f>'Beräkningshjälp Lån'!$E4</f>
        <v>0</v>
      </c>
      <c r="G17" s="236">
        <f t="shared" si="0"/>
        <v>0</v>
      </c>
      <c r="H17" s="353">
        <v>0</v>
      </c>
      <c r="I17" s="353">
        <f t="shared" ref="I17:I22" si="6">B17*12-H17</f>
        <v>0</v>
      </c>
      <c r="J17" s="261">
        <f t="shared" si="1"/>
        <v>0</v>
      </c>
      <c r="K17" s="261">
        <f t="shared" si="2"/>
        <v>0</v>
      </c>
      <c r="L17" s="261">
        <f t="shared" si="2"/>
        <v>0</v>
      </c>
      <c r="M17" s="261">
        <f t="shared" si="2"/>
        <v>0</v>
      </c>
      <c r="N17" s="261">
        <f t="shared" si="2"/>
        <v>0</v>
      </c>
      <c r="O17" s="261">
        <f t="shared" si="2"/>
        <v>0</v>
      </c>
      <c r="P17" s="261">
        <f t="shared" si="2"/>
        <v>0</v>
      </c>
      <c r="Q17" s="261">
        <f t="shared" si="2"/>
        <v>0</v>
      </c>
      <c r="R17" s="261">
        <f t="shared" si="2"/>
        <v>0</v>
      </c>
      <c r="S17" s="261">
        <f t="shared" si="2"/>
        <v>0</v>
      </c>
      <c r="T17" s="261">
        <f t="shared" si="2"/>
        <v>0</v>
      </c>
      <c r="U17" s="261">
        <f t="shared" si="2"/>
        <v>0</v>
      </c>
      <c r="V17">
        <f>B17*12-ROUND((H17-F17)/30,0)</f>
        <v>0</v>
      </c>
      <c r="AJ17" s="107">
        <f>'Beräkningshjälp Lån'!$H$4</f>
        <v>0</v>
      </c>
      <c r="AK17" s="91">
        <f>'Beräkningshjälp Lån'!$J4</f>
        <v>0</v>
      </c>
      <c r="AL17" s="37">
        <f>'Beräkningshjälp Lån'!$L4</f>
        <v>0</v>
      </c>
      <c r="AM17" s="258">
        <f>'Beräkningshjälp Lån'!$K4</f>
        <v>0</v>
      </c>
      <c r="AN17" s="236">
        <f>'Beräkningshjälp Lån'!$N4</f>
        <v>0</v>
      </c>
      <c r="AO17" s="251">
        <f>'Beräkningshjälp Lån'!$M4</f>
        <v>0</v>
      </c>
      <c r="AP17" s="236">
        <f t="shared" si="4"/>
        <v>0</v>
      </c>
      <c r="AQ17" s="353">
        <v>0</v>
      </c>
      <c r="AR17" s="353">
        <f t="shared" ref="AR17:AR22" si="7">AK17*12-AQ17</f>
        <v>0</v>
      </c>
      <c r="AS17" s="261">
        <f t="shared" si="5"/>
        <v>0</v>
      </c>
      <c r="AT17" s="261">
        <f t="shared" si="5"/>
        <v>0</v>
      </c>
      <c r="AU17" s="261">
        <f t="shared" si="5"/>
        <v>0</v>
      </c>
      <c r="AV17" s="261">
        <f t="shared" si="5"/>
        <v>0</v>
      </c>
      <c r="AW17" s="261">
        <f t="shared" si="5"/>
        <v>0</v>
      </c>
      <c r="AX17" s="261">
        <f t="shared" si="5"/>
        <v>0</v>
      </c>
      <c r="AY17" s="261">
        <f t="shared" si="5"/>
        <v>0</v>
      </c>
      <c r="AZ17" s="261">
        <f t="shared" si="5"/>
        <v>0</v>
      </c>
      <c r="BA17" s="261">
        <f t="shared" si="5"/>
        <v>0</v>
      </c>
      <c r="BB17" s="261">
        <f t="shared" si="5"/>
        <v>0</v>
      </c>
      <c r="BC17" s="261">
        <f t="shared" si="5"/>
        <v>0</v>
      </c>
      <c r="BD17" s="261">
        <f t="shared" si="5"/>
        <v>0</v>
      </c>
    </row>
    <row r="18" spans="1:56" x14ac:dyDescent="0.15">
      <c r="A18" s="107">
        <f>'Beräkningshjälp Lån'!$A$5</f>
        <v>0</v>
      </c>
      <c r="B18" s="91">
        <f>'Beräkningshjälp Lån'!$B5</f>
        <v>0</v>
      </c>
      <c r="C18" s="37">
        <f>'Beräkningshjälp Lån'!$D5</f>
        <v>0</v>
      </c>
      <c r="D18" s="258">
        <f>'Beräkningshjälp Lån'!$C5</f>
        <v>0</v>
      </c>
      <c r="E18" s="236">
        <f>'Beräkningshjälp Lån'!$F5</f>
        <v>0</v>
      </c>
      <c r="F18" s="251">
        <f>'Beräkningshjälp Lån'!$E5</f>
        <v>0</v>
      </c>
      <c r="G18" s="236">
        <f t="shared" si="0"/>
        <v>0</v>
      </c>
      <c r="H18" s="353">
        <v>0</v>
      </c>
      <c r="I18" s="353">
        <f t="shared" si="6"/>
        <v>0</v>
      </c>
      <c r="J18" s="261">
        <f t="shared" si="1"/>
        <v>0</v>
      </c>
      <c r="K18" s="261">
        <f t="shared" si="2"/>
        <v>0</v>
      </c>
      <c r="L18" s="261">
        <f t="shared" si="2"/>
        <v>0</v>
      </c>
      <c r="M18" s="261">
        <f t="shared" si="2"/>
        <v>0</v>
      </c>
      <c r="N18" s="261">
        <f t="shared" si="2"/>
        <v>0</v>
      </c>
      <c r="O18" s="261">
        <f t="shared" si="2"/>
        <v>0</v>
      </c>
      <c r="P18" s="261">
        <f t="shared" si="2"/>
        <v>0</v>
      </c>
      <c r="Q18" s="261">
        <f t="shared" si="2"/>
        <v>0</v>
      </c>
      <c r="R18" s="261">
        <f t="shared" si="2"/>
        <v>0</v>
      </c>
      <c r="S18" s="261">
        <f t="shared" si="2"/>
        <v>0</v>
      </c>
      <c r="T18" s="261">
        <f t="shared" si="2"/>
        <v>0</v>
      </c>
      <c r="U18" s="261">
        <f t="shared" si="2"/>
        <v>0</v>
      </c>
      <c r="V18">
        <f t="shared" ref="V18:V22" si="8">B18*12-ROUND((H18-F18)/30,0)</f>
        <v>0</v>
      </c>
      <c r="W18" s="351"/>
      <c r="AJ18" s="107">
        <f>'Beräkningshjälp Lån'!$H$5</f>
        <v>0</v>
      </c>
      <c r="AK18" s="91">
        <f>'Beräkningshjälp Lån'!$J5</f>
        <v>0</v>
      </c>
      <c r="AL18" s="37">
        <f>'Beräkningshjälp Lån'!$L5</f>
        <v>0</v>
      </c>
      <c r="AM18" s="258">
        <f>'Beräkningshjälp Lån'!$K5</f>
        <v>0</v>
      </c>
      <c r="AN18" s="236">
        <f>'Beräkningshjälp Lån'!$N5</f>
        <v>0</v>
      </c>
      <c r="AO18" s="251">
        <f>'Beräkningshjälp Lån'!$M5</f>
        <v>0</v>
      </c>
      <c r="AP18" s="236">
        <f t="shared" si="4"/>
        <v>0</v>
      </c>
      <c r="AQ18" s="353">
        <v>0</v>
      </c>
      <c r="AR18" s="353">
        <f t="shared" si="7"/>
        <v>0</v>
      </c>
      <c r="AS18" s="261">
        <f t="shared" si="5"/>
        <v>0</v>
      </c>
      <c r="AT18" s="261">
        <f t="shared" si="5"/>
        <v>0</v>
      </c>
      <c r="AU18" s="261">
        <f t="shared" si="5"/>
        <v>0</v>
      </c>
      <c r="AV18" s="261">
        <f t="shared" si="5"/>
        <v>0</v>
      </c>
      <c r="AW18" s="261">
        <f t="shared" si="5"/>
        <v>0</v>
      </c>
      <c r="AX18" s="261">
        <f t="shared" si="5"/>
        <v>0</v>
      </c>
      <c r="AY18" s="261">
        <f t="shared" si="5"/>
        <v>0</v>
      </c>
      <c r="AZ18" s="261">
        <f t="shared" si="5"/>
        <v>0</v>
      </c>
      <c r="BA18" s="261">
        <f t="shared" si="5"/>
        <v>0</v>
      </c>
      <c r="BB18" s="261">
        <f t="shared" si="5"/>
        <v>0</v>
      </c>
      <c r="BC18" s="261">
        <f t="shared" si="5"/>
        <v>0</v>
      </c>
      <c r="BD18" s="261">
        <f t="shared" si="5"/>
        <v>0</v>
      </c>
    </row>
    <row r="19" spans="1:56" x14ac:dyDescent="0.15">
      <c r="A19" s="107">
        <f>'Beräkningshjälp Lån'!$A$6</f>
        <v>0</v>
      </c>
      <c r="B19" s="91">
        <f>'Beräkningshjälp Lån'!$B6</f>
        <v>0</v>
      </c>
      <c r="C19" s="37">
        <f>'Beräkningshjälp Lån'!$D6</f>
        <v>0</v>
      </c>
      <c r="D19" s="258">
        <f>'Beräkningshjälp Lån'!$C6</f>
        <v>0</v>
      </c>
      <c r="E19" s="236">
        <f>'Beräkningshjälp Lån'!$F6</f>
        <v>0</v>
      </c>
      <c r="F19" s="251">
        <f>'Beräkningshjälp Lån'!$E6</f>
        <v>0</v>
      </c>
      <c r="G19" s="236">
        <f t="shared" si="0"/>
        <v>0</v>
      </c>
      <c r="H19" s="353">
        <v>0</v>
      </c>
      <c r="I19" s="353">
        <f t="shared" si="6"/>
        <v>0</v>
      </c>
      <c r="J19" s="261">
        <f t="shared" si="1"/>
        <v>0</v>
      </c>
      <c r="K19" s="261">
        <f t="shared" si="2"/>
        <v>0</v>
      </c>
      <c r="L19" s="261">
        <f t="shared" si="2"/>
        <v>0</v>
      </c>
      <c r="M19" s="261">
        <f t="shared" si="2"/>
        <v>0</v>
      </c>
      <c r="N19" s="261">
        <f t="shared" si="2"/>
        <v>0</v>
      </c>
      <c r="O19" s="261">
        <f t="shared" si="2"/>
        <v>0</v>
      </c>
      <c r="P19" s="261">
        <f t="shared" si="2"/>
        <v>0</v>
      </c>
      <c r="Q19" s="261">
        <f t="shared" si="2"/>
        <v>0</v>
      </c>
      <c r="R19" s="261">
        <f t="shared" si="2"/>
        <v>0</v>
      </c>
      <c r="S19" s="261">
        <f t="shared" si="2"/>
        <v>0</v>
      </c>
      <c r="T19" s="261">
        <f t="shared" si="2"/>
        <v>0</v>
      </c>
      <c r="U19" s="261">
        <f t="shared" si="2"/>
        <v>0</v>
      </c>
      <c r="V19">
        <f t="shared" si="8"/>
        <v>0</v>
      </c>
      <c r="AJ19" s="107">
        <f>'Beräkningshjälp Lån'!$H$6</f>
        <v>0</v>
      </c>
      <c r="AK19" s="91">
        <f>'Beräkningshjälp Lån'!$J6</f>
        <v>0</v>
      </c>
      <c r="AL19" s="37">
        <f>'Beräkningshjälp Lån'!$L6</f>
        <v>0</v>
      </c>
      <c r="AM19" s="258">
        <f>'Beräkningshjälp Lån'!$K6</f>
        <v>0</v>
      </c>
      <c r="AN19" s="236">
        <f>'Beräkningshjälp Lån'!$N6</f>
        <v>0</v>
      </c>
      <c r="AO19" s="251">
        <f>'Beräkningshjälp Lån'!$M6</f>
        <v>0</v>
      </c>
      <c r="AP19" s="236">
        <f t="shared" si="4"/>
        <v>0</v>
      </c>
      <c r="AQ19" s="353">
        <v>0</v>
      </c>
      <c r="AR19" s="353">
        <f t="shared" si="7"/>
        <v>0</v>
      </c>
      <c r="AS19" s="261">
        <f t="shared" si="5"/>
        <v>0</v>
      </c>
      <c r="AT19" s="261">
        <f t="shared" si="5"/>
        <v>0</v>
      </c>
      <c r="AU19" s="261">
        <f t="shared" si="5"/>
        <v>0</v>
      </c>
      <c r="AV19" s="261">
        <f t="shared" si="5"/>
        <v>0</v>
      </c>
      <c r="AW19" s="261">
        <f t="shared" si="5"/>
        <v>0</v>
      </c>
      <c r="AX19" s="261">
        <f t="shared" si="5"/>
        <v>0</v>
      </c>
      <c r="AY19" s="261">
        <f t="shared" si="5"/>
        <v>0</v>
      </c>
      <c r="AZ19" s="261">
        <f t="shared" si="5"/>
        <v>0</v>
      </c>
      <c r="BA19" s="261">
        <f t="shared" si="5"/>
        <v>0</v>
      </c>
      <c r="BB19" s="261">
        <f t="shared" si="5"/>
        <v>0</v>
      </c>
      <c r="BC19" s="261">
        <f t="shared" si="5"/>
        <v>0</v>
      </c>
      <c r="BD19" s="261">
        <f t="shared" si="5"/>
        <v>0</v>
      </c>
    </row>
    <row r="20" spans="1:56" x14ac:dyDescent="0.15">
      <c r="A20" s="107">
        <f>'Beräkningshjälp Lån'!$A$7</f>
        <v>0</v>
      </c>
      <c r="B20" s="91">
        <f>'Beräkningshjälp Lån'!$B7</f>
        <v>0</v>
      </c>
      <c r="C20" s="37">
        <f>'Beräkningshjälp Lån'!$D7</f>
        <v>0</v>
      </c>
      <c r="D20" s="258">
        <f>'Beräkningshjälp Lån'!$C7</f>
        <v>0</v>
      </c>
      <c r="E20" s="236">
        <f>'Beräkningshjälp Lån'!$F7</f>
        <v>0</v>
      </c>
      <c r="F20" s="251">
        <f>'Beräkningshjälp Lån'!$E7</f>
        <v>0</v>
      </c>
      <c r="G20" s="236">
        <f t="shared" si="0"/>
        <v>0</v>
      </c>
      <c r="H20" s="353">
        <v>0</v>
      </c>
      <c r="I20" s="353">
        <f t="shared" si="6"/>
        <v>0</v>
      </c>
      <c r="J20" s="261">
        <f t="shared" si="1"/>
        <v>0</v>
      </c>
      <c r="K20" s="261">
        <f t="shared" si="2"/>
        <v>0</v>
      </c>
      <c r="L20" s="261">
        <f t="shared" si="2"/>
        <v>0</v>
      </c>
      <c r="M20" s="261">
        <f t="shared" si="2"/>
        <v>0</v>
      </c>
      <c r="N20" s="261">
        <f t="shared" si="2"/>
        <v>0</v>
      </c>
      <c r="O20" s="261">
        <f t="shared" si="2"/>
        <v>0</v>
      </c>
      <c r="P20" s="261">
        <f t="shared" si="2"/>
        <v>0</v>
      </c>
      <c r="Q20" s="261">
        <f t="shared" si="2"/>
        <v>0</v>
      </c>
      <c r="R20" s="261">
        <f t="shared" si="2"/>
        <v>0</v>
      </c>
      <c r="S20" s="261">
        <f t="shared" si="2"/>
        <v>0</v>
      </c>
      <c r="T20" s="261">
        <f t="shared" si="2"/>
        <v>0</v>
      </c>
      <c r="U20" s="261">
        <f t="shared" si="2"/>
        <v>0</v>
      </c>
      <c r="V20">
        <f t="shared" si="8"/>
        <v>0</v>
      </c>
      <c r="AJ20" s="107">
        <f>'Beräkningshjälp Lån'!$H$7</f>
        <v>0</v>
      </c>
      <c r="AK20" s="91">
        <f>'Beräkningshjälp Lån'!$J7</f>
        <v>0</v>
      </c>
      <c r="AL20" s="37">
        <f>'Beräkningshjälp Lån'!$L7</f>
        <v>0</v>
      </c>
      <c r="AM20" s="258">
        <f>'Beräkningshjälp Lån'!$K7</f>
        <v>0</v>
      </c>
      <c r="AN20" s="236">
        <f>'Beräkningshjälp Lån'!$N7</f>
        <v>0</v>
      </c>
      <c r="AO20" s="251">
        <f>'Beräkningshjälp Lån'!$M7</f>
        <v>0</v>
      </c>
      <c r="AP20" s="236">
        <f t="shared" si="4"/>
        <v>0</v>
      </c>
      <c r="AQ20" s="353">
        <v>0</v>
      </c>
      <c r="AR20" s="353">
        <f t="shared" si="7"/>
        <v>0</v>
      </c>
      <c r="AS20" s="261">
        <f t="shared" si="5"/>
        <v>0</v>
      </c>
      <c r="AT20" s="261">
        <f t="shared" si="5"/>
        <v>0</v>
      </c>
      <c r="AU20" s="261">
        <f t="shared" si="5"/>
        <v>0</v>
      </c>
      <c r="AV20" s="261">
        <f t="shared" si="5"/>
        <v>0</v>
      </c>
      <c r="AW20" s="261">
        <f t="shared" si="5"/>
        <v>0</v>
      </c>
      <c r="AX20" s="261">
        <f t="shared" si="5"/>
        <v>0</v>
      </c>
      <c r="AY20" s="261">
        <f t="shared" si="5"/>
        <v>0</v>
      </c>
      <c r="AZ20" s="261">
        <f t="shared" si="5"/>
        <v>0</v>
      </c>
      <c r="BA20" s="261">
        <f t="shared" si="5"/>
        <v>0</v>
      </c>
      <c r="BB20" s="261">
        <f t="shared" si="5"/>
        <v>0</v>
      </c>
      <c r="BC20" s="261">
        <f t="shared" si="5"/>
        <v>0</v>
      </c>
      <c r="BD20" s="261">
        <f t="shared" si="5"/>
        <v>0</v>
      </c>
    </row>
    <row r="21" spans="1:56" x14ac:dyDescent="0.15">
      <c r="A21" s="107">
        <f>'Beräkningshjälp Lån'!$A$8</f>
        <v>0</v>
      </c>
      <c r="B21" s="91">
        <f>'Beräkningshjälp Lån'!$B8</f>
        <v>0</v>
      </c>
      <c r="C21" s="37">
        <f>'Beräkningshjälp Lån'!$D8</f>
        <v>0</v>
      </c>
      <c r="D21" s="258">
        <f>'Beräkningshjälp Lån'!$C8</f>
        <v>0</v>
      </c>
      <c r="E21" s="236">
        <f>'Beräkningshjälp Lån'!$F8</f>
        <v>0</v>
      </c>
      <c r="F21" s="251">
        <f>'Beräkningshjälp Lån'!$E8</f>
        <v>0</v>
      </c>
      <c r="G21" s="236">
        <f t="shared" si="0"/>
        <v>0</v>
      </c>
      <c r="H21" s="353">
        <v>0</v>
      </c>
      <c r="I21" s="353">
        <f t="shared" si="6"/>
        <v>0</v>
      </c>
      <c r="J21" s="261">
        <f t="shared" si="1"/>
        <v>0</v>
      </c>
      <c r="K21" s="261">
        <f t="shared" si="2"/>
        <v>0</v>
      </c>
      <c r="L21" s="261">
        <f t="shared" si="2"/>
        <v>0</v>
      </c>
      <c r="M21" s="261">
        <f t="shared" si="2"/>
        <v>0</v>
      </c>
      <c r="N21" s="261">
        <f t="shared" si="2"/>
        <v>0</v>
      </c>
      <c r="O21" s="261">
        <f t="shared" si="2"/>
        <v>0</v>
      </c>
      <c r="P21" s="261">
        <f t="shared" si="2"/>
        <v>0</v>
      </c>
      <c r="Q21" s="261">
        <f t="shared" si="2"/>
        <v>0</v>
      </c>
      <c r="R21" s="261">
        <f t="shared" si="2"/>
        <v>0</v>
      </c>
      <c r="S21" s="261">
        <f t="shared" si="2"/>
        <v>0</v>
      </c>
      <c r="T21" s="261">
        <f t="shared" si="2"/>
        <v>0</v>
      </c>
      <c r="U21" s="261">
        <f t="shared" si="2"/>
        <v>0</v>
      </c>
      <c r="V21">
        <f t="shared" si="8"/>
        <v>0</v>
      </c>
      <c r="AJ21" s="107">
        <f>'Beräkningshjälp Lån'!$H$8</f>
        <v>0</v>
      </c>
      <c r="AK21" s="91">
        <f>'Beräkningshjälp Lån'!$J8</f>
        <v>0</v>
      </c>
      <c r="AL21" s="37">
        <f>'Beräkningshjälp Lån'!$L8</f>
        <v>0</v>
      </c>
      <c r="AM21" s="258">
        <f>'Beräkningshjälp Lån'!$K8</f>
        <v>0</v>
      </c>
      <c r="AN21" s="236">
        <f>'Beräkningshjälp Lån'!$N8</f>
        <v>0</v>
      </c>
      <c r="AO21" s="251">
        <f>'Beräkningshjälp Lån'!$M8</f>
        <v>0</v>
      </c>
      <c r="AP21" s="236">
        <f t="shared" si="4"/>
        <v>0</v>
      </c>
      <c r="AQ21" s="353">
        <v>0</v>
      </c>
      <c r="AR21" s="353">
        <f t="shared" si="7"/>
        <v>0</v>
      </c>
      <c r="AS21" s="261">
        <f t="shared" si="5"/>
        <v>0</v>
      </c>
      <c r="AT21" s="261">
        <f t="shared" si="5"/>
        <v>0</v>
      </c>
      <c r="AU21" s="261">
        <f t="shared" si="5"/>
        <v>0</v>
      </c>
      <c r="AV21" s="261">
        <f t="shared" si="5"/>
        <v>0</v>
      </c>
      <c r="AW21" s="261">
        <f t="shared" si="5"/>
        <v>0</v>
      </c>
      <c r="AX21" s="261">
        <f t="shared" si="5"/>
        <v>0</v>
      </c>
      <c r="AY21" s="261">
        <f t="shared" si="5"/>
        <v>0</v>
      </c>
      <c r="AZ21" s="261">
        <f t="shared" si="5"/>
        <v>0</v>
      </c>
      <c r="BA21" s="261">
        <f t="shared" si="5"/>
        <v>0</v>
      </c>
      <c r="BB21" s="261">
        <f t="shared" si="5"/>
        <v>0</v>
      </c>
      <c r="BC21" s="261">
        <f t="shared" si="5"/>
        <v>0</v>
      </c>
      <c r="BD21" s="261">
        <f t="shared" si="5"/>
        <v>0</v>
      </c>
    </row>
    <row r="22" spans="1:56" x14ac:dyDescent="0.15">
      <c r="A22" s="107">
        <f>'Beräkningshjälp Lån'!$A$9</f>
        <v>0</v>
      </c>
      <c r="B22" s="91">
        <f>'Beräkningshjälp Lån'!$B9</f>
        <v>0</v>
      </c>
      <c r="C22" s="37">
        <f>'Beräkningshjälp Lån'!$D9</f>
        <v>0</v>
      </c>
      <c r="D22" s="258">
        <f>'Beräkningshjälp Lån'!$C9</f>
        <v>0</v>
      </c>
      <c r="E22" s="236">
        <f>'Beräkningshjälp Lån'!$F9</f>
        <v>0</v>
      </c>
      <c r="F22" s="251">
        <f>'Beräkningshjälp Lån'!$E9</f>
        <v>0</v>
      </c>
      <c r="G22" s="236">
        <f t="shared" si="0"/>
        <v>0</v>
      </c>
      <c r="H22" s="353">
        <v>0</v>
      </c>
      <c r="I22" s="353">
        <f t="shared" si="6"/>
        <v>0</v>
      </c>
      <c r="J22" s="261">
        <f t="shared" si="1"/>
        <v>0</v>
      </c>
      <c r="K22" s="261">
        <f t="shared" si="2"/>
        <v>0</v>
      </c>
      <c r="L22" s="261">
        <f t="shared" si="2"/>
        <v>0</v>
      </c>
      <c r="M22" s="261">
        <f t="shared" si="2"/>
        <v>0</v>
      </c>
      <c r="N22" s="261">
        <f t="shared" si="2"/>
        <v>0</v>
      </c>
      <c r="O22" s="261">
        <f t="shared" si="2"/>
        <v>0</v>
      </c>
      <c r="P22" s="261">
        <f t="shared" si="2"/>
        <v>0</v>
      </c>
      <c r="Q22" s="261">
        <f t="shared" si="2"/>
        <v>0</v>
      </c>
      <c r="R22" s="261">
        <f t="shared" si="2"/>
        <v>0</v>
      </c>
      <c r="S22" s="261">
        <f t="shared" si="2"/>
        <v>0</v>
      </c>
      <c r="T22" s="261">
        <f t="shared" si="2"/>
        <v>0</v>
      </c>
      <c r="U22" s="261">
        <f t="shared" si="2"/>
        <v>0</v>
      </c>
      <c r="V22">
        <f t="shared" si="8"/>
        <v>0</v>
      </c>
      <c r="W22" t="s">
        <v>290</v>
      </c>
      <c r="AJ22" s="107">
        <f>'Beräkningshjälp Lån'!$H$9</f>
        <v>0</v>
      </c>
      <c r="AK22" s="91">
        <f>'Beräkningshjälp Lån'!$J9</f>
        <v>0</v>
      </c>
      <c r="AL22" s="37">
        <f>'Beräkningshjälp Lån'!$L9</f>
        <v>0</v>
      </c>
      <c r="AM22" s="258">
        <f>'Beräkningshjälp Lån'!$K9</f>
        <v>0</v>
      </c>
      <c r="AN22" s="236">
        <f>'Beräkningshjälp Lån'!$N9</f>
        <v>0</v>
      </c>
      <c r="AO22" s="251">
        <f>'Beräkningshjälp Lån'!$M9</f>
        <v>0</v>
      </c>
      <c r="AP22" s="236">
        <f t="shared" si="4"/>
        <v>0</v>
      </c>
      <c r="AQ22" s="353">
        <v>0</v>
      </c>
      <c r="AR22" s="353">
        <f t="shared" si="7"/>
        <v>0</v>
      </c>
      <c r="AS22" s="261">
        <f t="shared" si="5"/>
        <v>0</v>
      </c>
      <c r="AT22" s="261">
        <f t="shared" si="5"/>
        <v>0</v>
      </c>
      <c r="AU22" s="261">
        <f t="shared" si="5"/>
        <v>0</v>
      </c>
      <c r="AV22" s="261">
        <f t="shared" si="5"/>
        <v>0</v>
      </c>
      <c r="AW22" s="261">
        <f t="shared" si="5"/>
        <v>0</v>
      </c>
      <c r="AX22" s="261">
        <f t="shared" si="5"/>
        <v>0</v>
      </c>
      <c r="AY22" s="261">
        <f t="shared" si="5"/>
        <v>0</v>
      </c>
      <c r="AZ22" s="261">
        <f t="shared" si="5"/>
        <v>0</v>
      </c>
      <c r="BA22" s="261">
        <f t="shared" si="5"/>
        <v>0</v>
      </c>
      <c r="BB22" s="261">
        <f t="shared" si="5"/>
        <v>0</v>
      </c>
      <c r="BC22" s="261">
        <f t="shared" si="5"/>
        <v>0</v>
      </c>
      <c r="BD22" s="261">
        <f t="shared" si="5"/>
        <v>0</v>
      </c>
    </row>
    <row r="23" spans="1:56" x14ac:dyDescent="0.15">
      <c r="A23" s="266"/>
      <c r="B23" s="283"/>
      <c r="C23" s="284"/>
      <c r="D23" s="285"/>
      <c r="E23" s="267"/>
      <c r="F23" s="286"/>
      <c r="G23" s="267"/>
      <c r="H23" s="267"/>
      <c r="I23" s="267"/>
      <c r="J23" s="269">
        <f>SUM(J16:J22)</f>
        <v>0</v>
      </c>
      <c r="K23" s="269">
        <f t="shared" ref="K23:U23" si="9">SUM(K16:K22)</f>
        <v>0</v>
      </c>
      <c r="L23" s="269">
        <f t="shared" si="9"/>
        <v>0</v>
      </c>
      <c r="M23" s="269">
        <f t="shared" si="9"/>
        <v>0</v>
      </c>
      <c r="N23" s="269">
        <f t="shared" si="9"/>
        <v>0</v>
      </c>
      <c r="O23" s="269">
        <f t="shared" si="9"/>
        <v>0</v>
      </c>
      <c r="P23" s="269">
        <f t="shared" si="9"/>
        <v>0</v>
      </c>
      <c r="Q23" s="269">
        <f t="shared" si="9"/>
        <v>0</v>
      </c>
      <c r="R23" s="269">
        <f t="shared" si="9"/>
        <v>0</v>
      </c>
      <c r="S23" s="269">
        <f t="shared" si="9"/>
        <v>0</v>
      </c>
      <c r="T23" s="269">
        <f t="shared" si="9"/>
        <v>0</v>
      </c>
      <c r="U23" s="269">
        <f t="shared" si="9"/>
        <v>0</v>
      </c>
      <c r="AJ23" s="266"/>
      <c r="AK23" s="283"/>
      <c r="AL23" s="284"/>
      <c r="AM23" s="285"/>
      <c r="AN23" s="267"/>
      <c r="AO23" s="286"/>
      <c r="AP23" s="286"/>
      <c r="AQ23" s="286"/>
      <c r="AR23" s="267"/>
      <c r="AS23" s="269">
        <f t="shared" ref="AS23:BD23" si="10">SUM(AS16:AS22)</f>
        <v>0</v>
      </c>
      <c r="AT23" s="269">
        <f t="shared" si="10"/>
        <v>0</v>
      </c>
      <c r="AU23" s="269">
        <f t="shared" si="10"/>
        <v>0</v>
      </c>
      <c r="AV23" s="269">
        <f t="shared" si="10"/>
        <v>0</v>
      </c>
      <c r="AW23" s="269">
        <f t="shared" si="10"/>
        <v>0</v>
      </c>
      <c r="AX23" s="269">
        <f t="shared" si="10"/>
        <v>0</v>
      </c>
      <c r="AY23" s="269">
        <f t="shared" si="10"/>
        <v>0</v>
      </c>
      <c r="AZ23" s="269">
        <f t="shared" si="10"/>
        <v>0</v>
      </c>
      <c r="BA23" s="269">
        <f t="shared" si="10"/>
        <v>0</v>
      </c>
      <c r="BB23" s="269">
        <f t="shared" si="10"/>
        <v>0</v>
      </c>
      <c r="BC23" s="269">
        <f t="shared" si="10"/>
        <v>0</v>
      </c>
      <c r="BD23" s="269">
        <f t="shared" si="10"/>
        <v>0</v>
      </c>
    </row>
    <row r="24" spans="1:56" ht="54.75" customHeight="1" x14ac:dyDescent="0.15">
      <c r="A24" s="264" t="s">
        <v>279</v>
      </c>
      <c r="B24" s="179" t="s">
        <v>280</v>
      </c>
      <c r="C24" s="179" t="s">
        <v>281</v>
      </c>
      <c r="D24" s="179" t="s">
        <v>282</v>
      </c>
      <c r="E24" s="179"/>
      <c r="F24" s="179"/>
      <c r="G24" s="179"/>
      <c r="H24" s="179"/>
      <c r="I24" s="179"/>
      <c r="J24" s="155">
        <v>1</v>
      </c>
      <c r="K24" s="155">
        <v>2</v>
      </c>
      <c r="L24" s="155">
        <v>3</v>
      </c>
      <c r="M24" s="155">
        <v>4</v>
      </c>
      <c r="N24" s="155">
        <v>5</v>
      </c>
      <c r="O24" s="155">
        <v>6</v>
      </c>
      <c r="P24" s="155">
        <v>7</v>
      </c>
      <c r="Q24" s="155">
        <v>8</v>
      </c>
      <c r="R24" s="155">
        <v>9</v>
      </c>
      <c r="S24" s="155">
        <v>10</v>
      </c>
      <c r="T24" s="155">
        <v>11</v>
      </c>
      <c r="U24" s="155">
        <v>12</v>
      </c>
      <c r="W24" s="155">
        <v>13</v>
      </c>
      <c r="X24" s="155">
        <v>14</v>
      </c>
      <c r="Y24" s="155">
        <v>15</v>
      </c>
      <c r="Z24" s="155">
        <v>16</v>
      </c>
      <c r="AA24" s="155">
        <v>17</v>
      </c>
      <c r="AB24" s="155">
        <v>18</v>
      </c>
      <c r="AC24" s="155">
        <v>19</v>
      </c>
      <c r="AD24" s="155">
        <v>20</v>
      </c>
      <c r="AE24" s="155">
        <v>21</v>
      </c>
      <c r="AF24" s="155">
        <v>22</v>
      </c>
      <c r="AG24" s="155">
        <v>23</v>
      </c>
      <c r="AH24" s="155">
        <v>24</v>
      </c>
      <c r="AJ24" s="264" t="s">
        <v>289</v>
      </c>
      <c r="AK24" s="179" t="s">
        <v>280</v>
      </c>
      <c r="AL24" s="179" t="s">
        <v>281</v>
      </c>
      <c r="AM24" s="179" t="s">
        <v>282</v>
      </c>
      <c r="AN24" s="179"/>
      <c r="AO24" s="155"/>
      <c r="AP24" s="155"/>
      <c r="AQ24" s="155"/>
      <c r="AR24" s="155"/>
      <c r="AS24" s="155">
        <v>13</v>
      </c>
      <c r="AT24" s="155">
        <v>14</v>
      </c>
      <c r="AU24" s="155">
        <v>15</v>
      </c>
      <c r="AV24" s="155">
        <v>16</v>
      </c>
      <c r="AW24" s="155">
        <v>17</v>
      </c>
      <c r="AX24" s="155">
        <v>18</v>
      </c>
      <c r="AY24" s="155">
        <v>19</v>
      </c>
      <c r="AZ24" s="155">
        <v>20</v>
      </c>
      <c r="BA24" s="155">
        <v>21</v>
      </c>
      <c r="BB24" s="155">
        <v>22</v>
      </c>
      <c r="BC24" s="155">
        <v>23</v>
      </c>
      <c r="BD24" s="155">
        <v>24</v>
      </c>
    </row>
    <row r="25" spans="1:56" x14ac:dyDescent="0.15">
      <c r="A25" s="107">
        <f>'Beräkningshjälp Lån'!$A$3</f>
        <v>0</v>
      </c>
      <c r="B25" s="236">
        <f>IF(B16=0,0,IFERROR(MATCH(F16,$J$14:$U$14,0),1))</f>
        <v>0</v>
      </c>
      <c r="C25" s="236">
        <f>IF(B25=0,0,B25+1+H16)</f>
        <v>0</v>
      </c>
      <c r="D25" s="236">
        <f>IF(B16=0,0,I16+C25-1)</f>
        <v>0</v>
      </c>
      <c r="E25" s="236"/>
      <c r="F25" s="236"/>
      <c r="G25" s="236"/>
      <c r="H25" s="236"/>
      <c r="I25" s="236"/>
      <c r="J25" s="261">
        <f>IF(AND(J$24&gt;=$C25,J$24&lt;=$D25),1,0)</f>
        <v>0</v>
      </c>
      <c r="K25" s="261">
        <f t="shared" ref="K25:U25" si="11">IF(AND(K$24&gt;=$C25,K$24&lt;=$D25),1,0)</f>
        <v>0</v>
      </c>
      <c r="L25" s="261">
        <f t="shared" si="11"/>
        <v>0</v>
      </c>
      <c r="M25" s="261">
        <f t="shared" si="11"/>
        <v>0</v>
      </c>
      <c r="N25" s="261">
        <f t="shared" si="11"/>
        <v>0</v>
      </c>
      <c r="O25" s="261">
        <f t="shared" si="11"/>
        <v>0</v>
      </c>
      <c r="P25" s="261">
        <f t="shared" si="11"/>
        <v>0</v>
      </c>
      <c r="Q25" s="261">
        <f t="shared" si="11"/>
        <v>0</v>
      </c>
      <c r="R25" s="261">
        <f t="shared" si="11"/>
        <v>0</v>
      </c>
      <c r="S25" s="261">
        <f t="shared" si="11"/>
        <v>0</v>
      </c>
      <c r="T25" s="261">
        <f t="shared" si="11"/>
        <v>0</v>
      </c>
      <c r="U25" s="261">
        <f t="shared" si="11"/>
        <v>0</v>
      </c>
      <c r="W25" s="261">
        <f t="shared" ref="W25:AH31" si="12">IF(AND(W$24&gt;=$C25,W$24&lt;=$D25),1,0)</f>
        <v>0</v>
      </c>
      <c r="X25" s="261">
        <f t="shared" si="12"/>
        <v>0</v>
      </c>
      <c r="Y25" s="261">
        <f t="shared" si="12"/>
        <v>0</v>
      </c>
      <c r="Z25" s="261">
        <f t="shared" si="12"/>
        <v>0</v>
      </c>
      <c r="AA25" s="261">
        <f t="shared" si="12"/>
        <v>0</v>
      </c>
      <c r="AB25" s="261">
        <f t="shared" si="12"/>
        <v>0</v>
      </c>
      <c r="AC25" s="261">
        <f t="shared" si="12"/>
        <v>0</v>
      </c>
      <c r="AD25" s="261">
        <f t="shared" si="12"/>
        <v>0</v>
      </c>
      <c r="AE25" s="261">
        <f t="shared" si="12"/>
        <v>0</v>
      </c>
      <c r="AF25" s="261">
        <f t="shared" si="12"/>
        <v>0</v>
      </c>
      <c r="AG25" s="261">
        <f t="shared" si="12"/>
        <v>0</v>
      </c>
      <c r="AH25" s="261">
        <f t="shared" si="12"/>
        <v>0</v>
      </c>
      <c r="AI25" s="271">
        <f>SUM(J25:AH25)</f>
        <v>0</v>
      </c>
      <c r="AJ25" s="107">
        <f>$AJ$16</f>
        <v>0</v>
      </c>
      <c r="AK25" s="91">
        <f t="shared" ref="AK25:AK31" si="13">IF(AK16=0,0,IFERROR(MATCH(AO16,$AS$14:$BD$14,0),0)+12)</f>
        <v>0</v>
      </c>
      <c r="AL25" s="236">
        <f>IF(AK25=0,0,AK25+1+AQ16)</f>
        <v>0</v>
      </c>
      <c r="AM25" s="236">
        <f>IF(AK16=0,0,AR16+AL25-1)</f>
        <v>0</v>
      </c>
      <c r="AN25" s="236"/>
      <c r="AO25" s="261"/>
      <c r="AP25" s="261"/>
      <c r="AQ25" s="261"/>
      <c r="AR25" s="261"/>
      <c r="AS25" s="261">
        <f t="shared" ref="AS25:BD31" si="14">IF(AND(AS$24&gt;=$AL25,AS$24&lt;=$AM25),1,0)</f>
        <v>0</v>
      </c>
      <c r="AT25" s="261">
        <f t="shared" si="14"/>
        <v>0</v>
      </c>
      <c r="AU25" s="261">
        <f t="shared" si="14"/>
        <v>0</v>
      </c>
      <c r="AV25" s="261">
        <f t="shared" si="14"/>
        <v>0</v>
      </c>
      <c r="AW25" s="261">
        <f t="shared" si="14"/>
        <v>0</v>
      </c>
      <c r="AX25" s="261">
        <f t="shared" si="14"/>
        <v>0</v>
      </c>
      <c r="AY25" s="261">
        <f t="shared" si="14"/>
        <v>0</v>
      </c>
      <c r="AZ25" s="261">
        <f t="shared" si="14"/>
        <v>0</v>
      </c>
      <c r="BA25" s="261">
        <f t="shared" si="14"/>
        <v>0</v>
      </c>
      <c r="BB25" s="261">
        <f t="shared" si="14"/>
        <v>0</v>
      </c>
      <c r="BC25" s="261">
        <f t="shared" si="14"/>
        <v>0</v>
      </c>
      <c r="BD25" s="261">
        <f t="shared" si="14"/>
        <v>0</v>
      </c>
    </row>
    <row r="26" spans="1:56" x14ac:dyDescent="0.15">
      <c r="A26" s="107">
        <f>'Beräkningshjälp Lån'!$A$4</f>
        <v>0</v>
      </c>
      <c r="B26" s="236">
        <f>IF(B17=0,0,IFERROR(MATCH(F17,$J$14:$U$14,0),1))</f>
        <v>0</v>
      </c>
      <c r="C26" s="236">
        <f t="shared" ref="C26:C31" si="15">IF(B26=0,0,B26+1+H17)</f>
        <v>0</v>
      </c>
      <c r="D26" s="236">
        <f>IF(B17=0,0,I17+C26-1)</f>
        <v>0</v>
      </c>
      <c r="E26" s="236"/>
      <c r="F26" s="236"/>
      <c r="G26" s="236"/>
      <c r="H26" s="236"/>
      <c r="I26" s="236"/>
      <c r="J26" s="261">
        <f t="shared" ref="J26:U31" si="16">IF(AND(J$24&gt;=$C26,J$24&lt;=$D26),1,0)</f>
        <v>0</v>
      </c>
      <c r="K26" s="261">
        <f t="shared" si="16"/>
        <v>0</v>
      </c>
      <c r="L26" s="261">
        <f t="shared" si="16"/>
        <v>0</v>
      </c>
      <c r="M26" s="261">
        <f t="shared" si="16"/>
        <v>0</v>
      </c>
      <c r="N26" s="261">
        <f t="shared" si="16"/>
        <v>0</v>
      </c>
      <c r="O26" s="261">
        <f t="shared" si="16"/>
        <v>0</v>
      </c>
      <c r="P26" s="261">
        <f t="shared" si="16"/>
        <v>0</v>
      </c>
      <c r="Q26" s="261">
        <f t="shared" si="16"/>
        <v>0</v>
      </c>
      <c r="R26" s="261">
        <f t="shared" si="16"/>
        <v>0</v>
      </c>
      <c r="S26" s="261">
        <f t="shared" si="16"/>
        <v>0</v>
      </c>
      <c r="T26" s="261">
        <f t="shared" si="16"/>
        <v>0</v>
      </c>
      <c r="U26" s="261">
        <f t="shared" si="16"/>
        <v>0</v>
      </c>
      <c r="W26" s="261">
        <f t="shared" si="12"/>
        <v>0</v>
      </c>
      <c r="X26" s="261">
        <f t="shared" si="12"/>
        <v>0</v>
      </c>
      <c r="Y26" s="261">
        <f t="shared" si="12"/>
        <v>0</v>
      </c>
      <c r="Z26" s="261">
        <f t="shared" si="12"/>
        <v>0</v>
      </c>
      <c r="AA26" s="261">
        <f t="shared" si="12"/>
        <v>0</v>
      </c>
      <c r="AB26" s="261">
        <f t="shared" si="12"/>
        <v>0</v>
      </c>
      <c r="AC26" s="261">
        <f t="shared" si="12"/>
        <v>0</v>
      </c>
      <c r="AD26" s="261">
        <f t="shared" si="12"/>
        <v>0</v>
      </c>
      <c r="AE26" s="261">
        <f t="shared" si="12"/>
        <v>0</v>
      </c>
      <c r="AF26" s="261">
        <f t="shared" si="12"/>
        <v>0</v>
      </c>
      <c r="AG26" s="261">
        <f t="shared" si="12"/>
        <v>0</v>
      </c>
      <c r="AH26" s="261">
        <f t="shared" si="12"/>
        <v>0</v>
      </c>
      <c r="AI26" s="271">
        <f t="shared" ref="AI26:AI31" si="17">SUM(J26:AH26)</f>
        <v>0</v>
      </c>
      <c r="AJ26" s="107">
        <f>$AJ$17</f>
        <v>0</v>
      </c>
      <c r="AK26" s="91">
        <f t="shared" si="13"/>
        <v>0</v>
      </c>
      <c r="AL26" s="236">
        <f t="shared" ref="AL26:AL31" si="18">IF(AK26=0,0,AK26+1+AQ17)</f>
        <v>0</v>
      </c>
      <c r="AM26" s="236">
        <f>IF(AK17=0,0,AR17+AL26-1)</f>
        <v>0</v>
      </c>
      <c r="AN26" s="236"/>
      <c r="AO26" s="261"/>
      <c r="AP26" s="261"/>
      <c r="AQ26" s="261"/>
      <c r="AR26" s="261"/>
      <c r="AS26" s="261">
        <f t="shared" si="14"/>
        <v>0</v>
      </c>
      <c r="AT26" s="261">
        <f t="shared" si="14"/>
        <v>0</v>
      </c>
      <c r="AU26" s="261">
        <f t="shared" si="14"/>
        <v>0</v>
      </c>
      <c r="AV26" s="261">
        <f t="shared" si="14"/>
        <v>0</v>
      </c>
      <c r="AW26" s="261">
        <f t="shared" si="14"/>
        <v>0</v>
      </c>
      <c r="AX26" s="261">
        <f t="shared" si="14"/>
        <v>0</v>
      </c>
      <c r="AY26" s="261">
        <f t="shared" si="14"/>
        <v>0</v>
      </c>
      <c r="AZ26" s="261">
        <f t="shared" si="14"/>
        <v>0</v>
      </c>
      <c r="BA26" s="261">
        <f t="shared" si="14"/>
        <v>0</v>
      </c>
      <c r="BB26" s="261">
        <f t="shared" si="14"/>
        <v>0</v>
      </c>
      <c r="BC26" s="261">
        <f t="shared" si="14"/>
        <v>0</v>
      </c>
      <c r="BD26" s="261">
        <f t="shared" si="14"/>
        <v>0</v>
      </c>
    </row>
    <row r="27" spans="1:56" x14ac:dyDescent="0.15">
      <c r="A27" s="107">
        <f>'Beräkningshjälp Lån'!$A$5</f>
        <v>0</v>
      </c>
      <c r="B27" s="236">
        <f t="shared" ref="B27:B31" si="19">IF(B18=0,0,IFERROR(MATCH(F18,$J$14:$U$14,0),1))</f>
        <v>0</v>
      </c>
      <c r="C27" s="236">
        <f t="shared" si="15"/>
        <v>0</v>
      </c>
      <c r="D27" s="236">
        <f t="shared" ref="D27:D31" si="20">IF(B18=0,0,I18+C27-1)</f>
        <v>0</v>
      </c>
      <c r="E27" s="236"/>
      <c r="F27" s="236"/>
      <c r="G27" s="236"/>
      <c r="H27" s="236"/>
      <c r="I27" s="236"/>
      <c r="J27" s="261">
        <f t="shared" si="16"/>
        <v>0</v>
      </c>
      <c r="K27" s="261">
        <f t="shared" si="16"/>
        <v>0</v>
      </c>
      <c r="L27" s="261">
        <f t="shared" si="16"/>
        <v>0</v>
      </c>
      <c r="M27" s="261">
        <f t="shared" si="16"/>
        <v>0</v>
      </c>
      <c r="N27" s="261">
        <f t="shared" si="16"/>
        <v>0</v>
      </c>
      <c r="O27" s="261">
        <f t="shared" si="16"/>
        <v>0</v>
      </c>
      <c r="P27" s="261">
        <f t="shared" si="16"/>
        <v>0</v>
      </c>
      <c r="Q27" s="261">
        <f t="shared" si="16"/>
        <v>0</v>
      </c>
      <c r="R27" s="261">
        <f t="shared" si="16"/>
        <v>0</v>
      </c>
      <c r="S27" s="261">
        <f t="shared" si="16"/>
        <v>0</v>
      </c>
      <c r="T27" s="261">
        <f t="shared" si="16"/>
        <v>0</v>
      </c>
      <c r="U27" s="261">
        <f t="shared" si="16"/>
        <v>0</v>
      </c>
      <c r="W27" s="261">
        <f t="shared" si="12"/>
        <v>0</v>
      </c>
      <c r="X27" s="261">
        <f t="shared" si="12"/>
        <v>0</v>
      </c>
      <c r="Y27" s="261">
        <f t="shared" si="12"/>
        <v>0</v>
      </c>
      <c r="Z27" s="261">
        <f t="shared" si="12"/>
        <v>0</v>
      </c>
      <c r="AA27" s="261">
        <f t="shared" si="12"/>
        <v>0</v>
      </c>
      <c r="AB27" s="261">
        <f t="shared" si="12"/>
        <v>0</v>
      </c>
      <c r="AC27" s="261">
        <f t="shared" si="12"/>
        <v>0</v>
      </c>
      <c r="AD27" s="261">
        <f t="shared" si="12"/>
        <v>0</v>
      </c>
      <c r="AE27" s="261">
        <f t="shared" si="12"/>
        <v>0</v>
      </c>
      <c r="AF27" s="261">
        <f t="shared" si="12"/>
        <v>0</v>
      </c>
      <c r="AG27" s="261">
        <f t="shared" si="12"/>
        <v>0</v>
      </c>
      <c r="AH27" s="261">
        <f t="shared" si="12"/>
        <v>0</v>
      </c>
      <c r="AI27" s="271">
        <f t="shared" si="17"/>
        <v>0</v>
      </c>
      <c r="AJ27" s="107">
        <f>$AJ$18</f>
        <v>0</v>
      </c>
      <c r="AK27" s="91">
        <f t="shared" si="13"/>
        <v>0</v>
      </c>
      <c r="AL27" s="236">
        <f t="shared" si="18"/>
        <v>0</v>
      </c>
      <c r="AM27" s="236">
        <f t="shared" ref="AM27:AM31" si="21">IF(AK18=0,0,AR18+AL27-1)</f>
        <v>0</v>
      </c>
      <c r="AN27" s="236"/>
      <c r="AO27" s="261"/>
      <c r="AP27" s="261"/>
      <c r="AQ27" s="261"/>
      <c r="AR27" s="261"/>
      <c r="AS27" s="261">
        <f t="shared" si="14"/>
        <v>0</v>
      </c>
      <c r="AT27" s="261">
        <f t="shared" si="14"/>
        <v>0</v>
      </c>
      <c r="AU27" s="261">
        <f t="shared" si="14"/>
        <v>0</v>
      </c>
      <c r="AV27" s="261">
        <f t="shared" si="14"/>
        <v>0</v>
      </c>
      <c r="AW27" s="261">
        <f t="shared" si="14"/>
        <v>0</v>
      </c>
      <c r="AX27" s="261">
        <f t="shared" si="14"/>
        <v>0</v>
      </c>
      <c r="AY27" s="261">
        <f t="shared" si="14"/>
        <v>0</v>
      </c>
      <c r="AZ27" s="261">
        <f t="shared" si="14"/>
        <v>0</v>
      </c>
      <c r="BA27" s="261">
        <f t="shared" si="14"/>
        <v>0</v>
      </c>
      <c r="BB27" s="261">
        <f t="shared" si="14"/>
        <v>0</v>
      </c>
      <c r="BC27" s="261">
        <f t="shared" si="14"/>
        <v>0</v>
      </c>
      <c r="BD27" s="261">
        <f t="shared" si="14"/>
        <v>0</v>
      </c>
    </row>
    <row r="28" spans="1:56" x14ac:dyDescent="0.15">
      <c r="A28" s="107">
        <f>'Beräkningshjälp Lån'!$A$6</f>
        <v>0</v>
      </c>
      <c r="B28" s="236">
        <f t="shared" si="19"/>
        <v>0</v>
      </c>
      <c r="C28" s="236">
        <f t="shared" si="15"/>
        <v>0</v>
      </c>
      <c r="D28" s="236">
        <f t="shared" si="20"/>
        <v>0</v>
      </c>
      <c r="E28" s="236"/>
      <c r="F28" s="236"/>
      <c r="G28" s="236"/>
      <c r="H28" s="236"/>
      <c r="I28" s="236"/>
      <c r="J28" s="261">
        <f t="shared" si="16"/>
        <v>0</v>
      </c>
      <c r="K28" s="261">
        <f t="shared" si="16"/>
        <v>0</v>
      </c>
      <c r="L28" s="261">
        <f t="shared" si="16"/>
        <v>0</v>
      </c>
      <c r="M28" s="261">
        <f t="shared" si="16"/>
        <v>0</v>
      </c>
      <c r="N28" s="261">
        <f t="shared" si="16"/>
        <v>0</v>
      </c>
      <c r="O28" s="261">
        <f t="shared" si="16"/>
        <v>0</v>
      </c>
      <c r="P28" s="261">
        <f t="shared" si="16"/>
        <v>0</v>
      </c>
      <c r="Q28" s="261">
        <f t="shared" si="16"/>
        <v>0</v>
      </c>
      <c r="R28" s="261">
        <f t="shared" si="16"/>
        <v>0</v>
      </c>
      <c r="S28" s="261">
        <f t="shared" si="16"/>
        <v>0</v>
      </c>
      <c r="T28" s="261">
        <f t="shared" si="16"/>
        <v>0</v>
      </c>
      <c r="U28" s="261">
        <f t="shared" si="16"/>
        <v>0</v>
      </c>
      <c r="W28" s="261">
        <f t="shared" si="12"/>
        <v>0</v>
      </c>
      <c r="X28" s="261">
        <f t="shared" si="12"/>
        <v>0</v>
      </c>
      <c r="Y28" s="261">
        <f t="shared" si="12"/>
        <v>0</v>
      </c>
      <c r="Z28" s="261">
        <f t="shared" si="12"/>
        <v>0</v>
      </c>
      <c r="AA28" s="261">
        <f t="shared" si="12"/>
        <v>0</v>
      </c>
      <c r="AB28" s="261">
        <f t="shared" si="12"/>
        <v>0</v>
      </c>
      <c r="AC28" s="261">
        <f t="shared" si="12"/>
        <v>0</v>
      </c>
      <c r="AD28" s="261">
        <f t="shared" si="12"/>
        <v>0</v>
      </c>
      <c r="AE28" s="261">
        <f t="shared" si="12"/>
        <v>0</v>
      </c>
      <c r="AF28" s="261">
        <f t="shared" si="12"/>
        <v>0</v>
      </c>
      <c r="AG28" s="261">
        <f t="shared" si="12"/>
        <v>0</v>
      </c>
      <c r="AH28" s="261">
        <f t="shared" si="12"/>
        <v>0</v>
      </c>
      <c r="AI28" s="271">
        <f t="shared" si="17"/>
        <v>0</v>
      </c>
      <c r="AJ28" s="107">
        <f>$AJ$19</f>
        <v>0</v>
      </c>
      <c r="AK28" s="91">
        <f t="shared" si="13"/>
        <v>0</v>
      </c>
      <c r="AL28" s="236">
        <f t="shared" si="18"/>
        <v>0</v>
      </c>
      <c r="AM28" s="236">
        <f t="shared" si="21"/>
        <v>0</v>
      </c>
      <c r="AN28" s="236"/>
      <c r="AO28" s="261"/>
      <c r="AP28" s="261"/>
      <c r="AQ28" s="261"/>
      <c r="AR28" s="261"/>
      <c r="AS28" s="261">
        <f t="shared" si="14"/>
        <v>0</v>
      </c>
      <c r="AT28" s="261">
        <f t="shared" si="14"/>
        <v>0</v>
      </c>
      <c r="AU28" s="261">
        <f t="shared" si="14"/>
        <v>0</v>
      </c>
      <c r="AV28" s="261">
        <f t="shared" si="14"/>
        <v>0</v>
      </c>
      <c r="AW28" s="261">
        <f t="shared" si="14"/>
        <v>0</v>
      </c>
      <c r="AX28" s="261">
        <f t="shared" si="14"/>
        <v>0</v>
      </c>
      <c r="AY28" s="261">
        <f t="shared" si="14"/>
        <v>0</v>
      </c>
      <c r="AZ28" s="261">
        <f t="shared" si="14"/>
        <v>0</v>
      </c>
      <c r="BA28" s="261">
        <f t="shared" si="14"/>
        <v>0</v>
      </c>
      <c r="BB28" s="261">
        <f t="shared" si="14"/>
        <v>0</v>
      </c>
      <c r="BC28" s="261">
        <f t="shared" si="14"/>
        <v>0</v>
      </c>
      <c r="BD28" s="261">
        <f t="shared" si="14"/>
        <v>0</v>
      </c>
    </row>
    <row r="29" spans="1:56" x14ac:dyDescent="0.15">
      <c r="A29" s="107">
        <f>'Beräkningshjälp Lån'!$A$7</f>
        <v>0</v>
      </c>
      <c r="B29" s="236">
        <f t="shared" si="19"/>
        <v>0</v>
      </c>
      <c r="C29" s="236">
        <f t="shared" si="15"/>
        <v>0</v>
      </c>
      <c r="D29" s="236">
        <f t="shared" si="20"/>
        <v>0</v>
      </c>
      <c r="E29" s="236"/>
      <c r="F29" s="236"/>
      <c r="G29" s="236"/>
      <c r="H29" s="236"/>
      <c r="I29" s="236"/>
      <c r="J29" s="261">
        <f t="shared" si="16"/>
        <v>0</v>
      </c>
      <c r="K29" s="261">
        <f t="shared" si="16"/>
        <v>0</v>
      </c>
      <c r="L29" s="261">
        <f t="shared" si="16"/>
        <v>0</v>
      </c>
      <c r="M29" s="261">
        <f t="shared" si="16"/>
        <v>0</v>
      </c>
      <c r="N29" s="261">
        <f t="shared" si="16"/>
        <v>0</v>
      </c>
      <c r="O29" s="261">
        <f t="shared" si="16"/>
        <v>0</v>
      </c>
      <c r="P29" s="261">
        <f t="shared" si="16"/>
        <v>0</v>
      </c>
      <c r="Q29" s="261">
        <f t="shared" si="16"/>
        <v>0</v>
      </c>
      <c r="R29" s="261">
        <f t="shared" si="16"/>
        <v>0</v>
      </c>
      <c r="S29" s="261">
        <f t="shared" si="16"/>
        <v>0</v>
      </c>
      <c r="T29" s="261">
        <f t="shared" si="16"/>
        <v>0</v>
      </c>
      <c r="U29" s="261">
        <f t="shared" si="16"/>
        <v>0</v>
      </c>
      <c r="W29" s="261">
        <f t="shared" si="12"/>
        <v>0</v>
      </c>
      <c r="X29" s="261">
        <f t="shared" si="12"/>
        <v>0</v>
      </c>
      <c r="Y29" s="261">
        <f t="shared" si="12"/>
        <v>0</v>
      </c>
      <c r="Z29" s="261">
        <f t="shared" si="12"/>
        <v>0</v>
      </c>
      <c r="AA29" s="261">
        <f t="shared" si="12"/>
        <v>0</v>
      </c>
      <c r="AB29" s="261">
        <f t="shared" si="12"/>
        <v>0</v>
      </c>
      <c r="AC29" s="261">
        <f t="shared" si="12"/>
        <v>0</v>
      </c>
      <c r="AD29" s="261">
        <f t="shared" si="12"/>
        <v>0</v>
      </c>
      <c r="AE29" s="261">
        <f t="shared" si="12"/>
        <v>0</v>
      </c>
      <c r="AF29" s="261">
        <f t="shared" si="12"/>
        <v>0</v>
      </c>
      <c r="AG29" s="261">
        <f t="shared" si="12"/>
        <v>0</v>
      </c>
      <c r="AH29" s="261">
        <f t="shared" si="12"/>
        <v>0</v>
      </c>
      <c r="AI29" s="271">
        <f t="shared" si="17"/>
        <v>0</v>
      </c>
      <c r="AJ29" s="107">
        <f>$AJ$20</f>
        <v>0</v>
      </c>
      <c r="AK29" s="91">
        <f t="shared" si="13"/>
        <v>0</v>
      </c>
      <c r="AL29" s="236">
        <f t="shared" si="18"/>
        <v>0</v>
      </c>
      <c r="AM29" s="236">
        <f t="shared" si="21"/>
        <v>0</v>
      </c>
      <c r="AN29" s="236"/>
      <c r="AO29" s="261"/>
      <c r="AP29" s="261"/>
      <c r="AQ29" s="261"/>
      <c r="AR29" s="261"/>
      <c r="AS29" s="261">
        <f t="shared" si="14"/>
        <v>0</v>
      </c>
      <c r="AT29" s="261">
        <f t="shared" si="14"/>
        <v>0</v>
      </c>
      <c r="AU29" s="261">
        <f t="shared" si="14"/>
        <v>0</v>
      </c>
      <c r="AV29" s="261">
        <f t="shared" si="14"/>
        <v>0</v>
      </c>
      <c r="AW29" s="261">
        <f t="shared" si="14"/>
        <v>0</v>
      </c>
      <c r="AX29" s="261">
        <f t="shared" si="14"/>
        <v>0</v>
      </c>
      <c r="AY29" s="261">
        <f t="shared" si="14"/>
        <v>0</v>
      </c>
      <c r="AZ29" s="261">
        <f t="shared" si="14"/>
        <v>0</v>
      </c>
      <c r="BA29" s="261">
        <f t="shared" si="14"/>
        <v>0</v>
      </c>
      <c r="BB29" s="261">
        <f t="shared" si="14"/>
        <v>0</v>
      </c>
      <c r="BC29" s="261">
        <f t="shared" si="14"/>
        <v>0</v>
      </c>
      <c r="BD29" s="261">
        <f t="shared" si="14"/>
        <v>0</v>
      </c>
    </row>
    <row r="30" spans="1:56" x14ac:dyDescent="0.15">
      <c r="A30" s="107">
        <f>'Beräkningshjälp Lån'!$A$8</f>
        <v>0</v>
      </c>
      <c r="B30" s="236">
        <f t="shared" si="19"/>
        <v>0</v>
      </c>
      <c r="C30" s="236">
        <f t="shared" si="15"/>
        <v>0</v>
      </c>
      <c r="D30" s="236">
        <f t="shared" si="20"/>
        <v>0</v>
      </c>
      <c r="E30" s="236"/>
      <c r="F30" s="236"/>
      <c r="G30" s="236"/>
      <c r="H30" s="236"/>
      <c r="I30" s="236"/>
      <c r="J30" s="261">
        <f t="shared" si="16"/>
        <v>0</v>
      </c>
      <c r="K30" s="261">
        <f t="shared" si="16"/>
        <v>0</v>
      </c>
      <c r="L30" s="261">
        <f t="shared" si="16"/>
        <v>0</v>
      </c>
      <c r="M30" s="261">
        <f t="shared" si="16"/>
        <v>0</v>
      </c>
      <c r="N30" s="261">
        <f t="shared" si="16"/>
        <v>0</v>
      </c>
      <c r="O30" s="261">
        <f t="shared" si="16"/>
        <v>0</v>
      </c>
      <c r="P30" s="261">
        <f t="shared" si="16"/>
        <v>0</v>
      </c>
      <c r="Q30" s="261">
        <f t="shared" si="16"/>
        <v>0</v>
      </c>
      <c r="R30" s="261">
        <f t="shared" si="16"/>
        <v>0</v>
      </c>
      <c r="S30" s="261">
        <f t="shared" si="16"/>
        <v>0</v>
      </c>
      <c r="T30" s="261">
        <f t="shared" si="16"/>
        <v>0</v>
      </c>
      <c r="U30" s="261">
        <f t="shared" si="16"/>
        <v>0</v>
      </c>
      <c r="W30" s="261">
        <f t="shared" si="12"/>
        <v>0</v>
      </c>
      <c r="X30" s="261">
        <f t="shared" si="12"/>
        <v>0</v>
      </c>
      <c r="Y30" s="261">
        <f t="shared" si="12"/>
        <v>0</v>
      </c>
      <c r="Z30" s="261">
        <f t="shared" si="12"/>
        <v>0</v>
      </c>
      <c r="AA30" s="261">
        <f t="shared" si="12"/>
        <v>0</v>
      </c>
      <c r="AB30" s="261">
        <f t="shared" si="12"/>
        <v>0</v>
      </c>
      <c r="AC30" s="261">
        <f t="shared" si="12"/>
        <v>0</v>
      </c>
      <c r="AD30" s="261">
        <f t="shared" si="12"/>
        <v>0</v>
      </c>
      <c r="AE30" s="261">
        <f t="shared" si="12"/>
        <v>0</v>
      </c>
      <c r="AF30" s="261">
        <f t="shared" si="12"/>
        <v>0</v>
      </c>
      <c r="AG30" s="261">
        <f t="shared" si="12"/>
        <v>0</v>
      </c>
      <c r="AH30" s="261">
        <f t="shared" si="12"/>
        <v>0</v>
      </c>
      <c r="AI30" s="271">
        <f t="shared" si="17"/>
        <v>0</v>
      </c>
      <c r="AJ30" s="107">
        <f>$AJ$21</f>
        <v>0</v>
      </c>
      <c r="AK30" s="91">
        <f t="shared" si="13"/>
        <v>0</v>
      </c>
      <c r="AL30" s="236">
        <f t="shared" si="18"/>
        <v>0</v>
      </c>
      <c r="AM30" s="236">
        <f t="shared" si="21"/>
        <v>0</v>
      </c>
      <c r="AN30" s="236"/>
      <c r="AO30" s="261"/>
      <c r="AP30" s="261"/>
      <c r="AQ30" s="261"/>
      <c r="AR30" s="261"/>
      <c r="AS30" s="261">
        <f t="shared" si="14"/>
        <v>0</v>
      </c>
      <c r="AT30" s="261">
        <f t="shared" si="14"/>
        <v>0</v>
      </c>
      <c r="AU30" s="261">
        <f t="shared" si="14"/>
        <v>0</v>
      </c>
      <c r="AV30" s="261">
        <f t="shared" si="14"/>
        <v>0</v>
      </c>
      <c r="AW30" s="261">
        <f t="shared" si="14"/>
        <v>0</v>
      </c>
      <c r="AX30" s="261">
        <f t="shared" si="14"/>
        <v>0</v>
      </c>
      <c r="AY30" s="261">
        <f t="shared" si="14"/>
        <v>0</v>
      </c>
      <c r="AZ30" s="261">
        <f t="shared" si="14"/>
        <v>0</v>
      </c>
      <c r="BA30" s="261">
        <f t="shared" si="14"/>
        <v>0</v>
      </c>
      <c r="BB30" s="261">
        <f t="shared" si="14"/>
        <v>0</v>
      </c>
      <c r="BC30" s="261">
        <f t="shared" si="14"/>
        <v>0</v>
      </c>
      <c r="BD30" s="261">
        <f t="shared" si="14"/>
        <v>0</v>
      </c>
    </row>
    <row r="31" spans="1:56" x14ac:dyDescent="0.15">
      <c r="A31" s="107">
        <f>'Beräkningshjälp Lån'!$A$9</f>
        <v>0</v>
      </c>
      <c r="B31" s="236">
        <f t="shared" si="19"/>
        <v>0</v>
      </c>
      <c r="C31" s="236">
        <f t="shared" si="15"/>
        <v>0</v>
      </c>
      <c r="D31" s="236">
        <f t="shared" si="20"/>
        <v>0</v>
      </c>
      <c r="E31" s="236"/>
      <c r="F31" s="236"/>
      <c r="G31" s="236"/>
      <c r="H31" s="236"/>
      <c r="I31" s="236"/>
      <c r="J31" s="261">
        <f t="shared" si="16"/>
        <v>0</v>
      </c>
      <c r="K31" s="261">
        <f t="shared" si="16"/>
        <v>0</v>
      </c>
      <c r="L31" s="261">
        <f t="shared" si="16"/>
        <v>0</v>
      </c>
      <c r="M31" s="261">
        <f t="shared" si="16"/>
        <v>0</v>
      </c>
      <c r="N31" s="261">
        <f t="shared" si="16"/>
        <v>0</v>
      </c>
      <c r="O31" s="261">
        <f t="shared" si="16"/>
        <v>0</v>
      </c>
      <c r="P31" s="261">
        <f t="shared" si="16"/>
        <v>0</v>
      </c>
      <c r="Q31" s="261">
        <f t="shared" si="16"/>
        <v>0</v>
      </c>
      <c r="R31" s="261">
        <f t="shared" si="16"/>
        <v>0</v>
      </c>
      <c r="S31" s="261">
        <f t="shared" si="16"/>
        <v>0</v>
      </c>
      <c r="T31" s="261">
        <f t="shared" si="16"/>
        <v>0</v>
      </c>
      <c r="U31" s="261">
        <f t="shared" si="16"/>
        <v>0</v>
      </c>
      <c r="W31" s="261">
        <f t="shared" si="12"/>
        <v>0</v>
      </c>
      <c r="X31" s="261">
        <f t="shared" si="12"/>
        <v>0</v>
      </c>
      <c r="Y31" s="261">
        <f t="shared" si="12"/>
        <v>0</v>
      </c>
      <c r="Z31" s="261">
        <f t="shared" si="12"/>
        <v>0</v>
      </c>
      <c r="AA31" s="261">
        <f t="shared" si="12"/>
        <v>0</v>
      </c>
      <c r="AB31" s="261">
        <f t="shared" si="12"/>
        <v>0</v>
      </c>
      <c r="AC31" s="261">
        <f t="shared" si="12"/>
        <v>0</v>
      </c>
      <c r="AD31" s="261">
        <f t="shared" si="12"/>
        <v>0</v>
      </c>
      <c r="AE31" s="261">
        <f t="shared" si="12"/>
        <v>0</v>
      </c>
      <c r="AF31" s="261">
        <f t="shared" si="12"/>
        <v>0</v>
      </c>
      <c r="AG31" s="261">
        <f t="shared" si="12"/>
        <v>0</v>
      </c>
      <c r="AH31" s="261">
        <f t="shared" si="12"/>
        <v>0</v>
      </c>
      <c r="AI31" s="271">
        <f t="shared" si="17"/>
        <v>0</v>
      </c>
      <c r="AJ31" s="107">
        <f>$AJ$22</f>
        <v>0</v>
      </c>
      <c r="AK31" s="91">
        <f t="shared" si="13"/>
        <v>0</v>
      </c>
      <c r="AL31" s="236">
        <f t="shared" si="18"/>
        <v>0</v>
      </c>
      <c r="AM31" s="236">
        <f t="shared" si="21"/>
        <v>0</v>
      </c>
      <c r="AN31" s="236"/>
      <c r="AO31" s="261"/>
      <c r="AP31" s="261"/>
      <c r="AQ31" s="261"/>
      <c r="AR31" s="261"/>
      <c r="AS31" s="261">
        <f t="shared" si="14"/>
        <v>0</v>
      </c>
      <c r="AT31" s="261">
        <f t="shared" si="14"/>
        <v>0</v>
      </c>
      <c r="AU31" s="261">
        <f t="shared" si="14"/>
        <v>0</v>
      </c>
      <c r="AV31" s="261">
        <f t="shared" si="14"/>
        <v>0</v>
      </c>
      <c r="AW31" s="261">
        <f t="shared" si="14"/>
        <v>0</v>
      </c>
      <c r="AX31" s="261">
        <f t="shared" si="14"/>
        <v>0</v>
      </c>
      <c r="AY31" s="261">
        <f t="shared" si="14"/>
        <v>0</v>
      </c>
      <c r="AZ31" s="261">
        <f t="shared" si="14"/>
        <v>0</v>
      </c>
      <c r="BA31" s="261">
        <f t="shared" si="14"/>
        <v>0</v>
      </c>
      <c r="BB31" s="261">
        <f t="shared" si="14"/>
        <v>0</v>
      </c>
      <c r="BC31" s="261">
        <f t="shared" si="14"/>
        <v>0</v>
      </c>
      <c r="BD31" s="261">
        <f t="shared" si="14"/>
        <v>0</v>
      </c>
    </row>
    <row r="32" spans="1:56" x14ac:dyDescent="0.15">
      <c r="A32" s="57"/>
      <c r="B32" s="57"/>
      <c r="C32" s="57"/>
      <c r="D32" s="57"/>
      <c r="E32" s="57"/>
      <c r="F32" s="57"/>
      <c r="G32" s="57"/>
      <c r="H32" s="57"/>
      <c r="I32" s="57"/>
      <c r="J32" s="272" t="s">
        <v>32</v>
      </c>
      <c r="K32" s="272" t="s">
        <v>33</v>
      </c>
      <c r="L32" s="272" t="s">
        <v>34</v>
      </c>
      <c r="M32" s="272" t="s">
        <v>35</v>
      </c>
      <c r="N32" s="272" t="s">
        <v>36</v>
      </c>
      <c r="O32" s="272" t="s">
        <v>37</v>
      </c>
      <c r="P32" s="272" t="s">
        <v>38</v>
      </c>
      <c r="Q32" s="272" t="s">
        <v>39</v>
      </c>
      <c r="R32" s="272" t="s">
        <v>40</v>
      </c>
      <c r="S32" s="272" t="s">
        <v>41</v>
      </c>
      <c r="T32" s="272" t="s">
        <v>42</v>
      </c>
      <c r="U32" s="272" t="s">
        <v>43</v>
      </c>
      <c r="W32" s="272" t="s">
        <v>32</v>
      </c>
      <c r="X32" s="272" t="s">
        <v>33</v>
      </c>
      <c r="Y32" s="272" t="s">
        <v>34</v>
      </c>
      <c r="Z32" s="272" t="s">
        <v>35</v>
      </c>
      <c r="AA32" s="272" t="s">
        <v>36</v>
      </c>
      <c r="AB32" s="272" t="s">
        <v>37</v>
      </c>
      <c r="AC32" s="272" t="s">
        <v>38</v>
      </c>
      <c r="AD32" s="272" t="s">
        <v>39</v>
      </c>
      <c r="AE32" s="272" t="s">
        <v>40</v>
      </c>
      <c r="AF32" s="272" t="s">
        <v>41</v>
      </c>
      <c r="AG32" s="272" t="s">
        <v>42</v>
      </c>
      <c r="AH32" s="272" t="s">
        <v>43</v>
      </c>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row>
    <row r="34" spans="1:58" x14ac:dyDescent="0.1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O34" s="57"/>
      <c r="AP34" s="57"/>
      <c r="AQ34" s="57"/>
      <c r="AR34" s="57"/>
      <c r="AS34" s="57"/>
      <c r="AT34" s="248"/>
      <c r="AU34" s="248"/>
      <c r="AV34" s="248"/>
      <c r="AW34" s="248"/>
      <c r="AX34" s="248"/>
      <c r="AY34" s="248"/>
      <c r="AZ34" s="248"/>
      <c r="BA34" s="248"/>
      <c r="BB34" s="248"/>
      <c r="BC34" s="248"/>
      <c r="BD34" s="248"/>
    </row>
    <row r="35" spans="1:58" x14ac:dyDescent="0.15">
      <c r="A35" s="264" t="s">
        <v>284</v>
      </c>
      <c r="B35" s="179"/>
      <c r="C35" s="179"/>
      <c r="D35" s="179"/>
      <c r="E35" s="179"/>
      <c r="F35" s="179"/>
      <c r="G35" s="179"/>
      <c r="H35" s="179"/>
      <c r="I35" s="179"/>
      <c r="J35" s="155">
        <v>1</v>
      </c>
      <c r="K35" s="155">
        <v>2</v>
      </c>
      <c r="L35" s="155">
        <v>3</v>
      </c>
      <c r="M35" s="155">
        <v>4</v>
      </c>
      <c r="N35" s="155">
        <v>5</v>
      </c>
      <c r="O35" s="155">
        <v>6</v>
      </c>
      <c r="P35" s="155">
        <v>7</v>
      </c>
      <c r="Q35" s="155">
        <v>8</v>
      </c>
      <c r="R35" s="155">
        <v>9</v>
      </c>
      <c r="S35" s="155">
        <v>10</v>
      </c>
      <c r="T35" s="155">
        <v>11</v>
      </c>
      <c r="U35" s="155">
        <v>12</v>
      </c>
      <c r="V35" s="155"/>
      <c r="W35" s="155">
        <v>13</v>
      </c>
      <c r="X35" s="155">
        <v>14</v>
      </c>
      <c r="Y35" s="155">
        <v>15</v>
      </c>
      <c r="Z35" s="155">
        <v>16</v>
      </c>
      <c r="AA35" s="155">
        <v>17</v>
      </c>
      <c r="AB35" s="155">
        <v>18</v>
      </c>
      <c r="AC35" s="155">
        <v>19</v>
      </c>
      <c r="AD35" s="155">
        <v>20</v>
      </c>
      <c r="AE35" s="155">
        <v>21</v>
      </c>
      <c r="AF35" s="155">
        <v>22</v>
      </c>
      <c r="AG35" s="155">
        <v>23</v>
      </c>
      <c r="AH35" s="155">
        <v>24</v>
      </c>
      <c r="AR35" s="264" t="str">
        <f>A35&amp;" År2"</f>
        <v>Amortering mån År2</v>
      </c>
      <c r="AS35" s="155" t="s">
        <v>215</v>
      </c>
      <c r="AT35" s="155" t="s">
        <v>216</v>
      </c>
      <c r="AU35" s="155" t="s">
        <v>217</v>
      </c>
      <c r="AV35" s="155" t="s">
        <v>218</v>
      </c>
      <c r="AW35" s="155" t="s">
        <v>219</v>
      </c>
      <c r="AX35" s="155" t="s">
        <v>220</v>
      </c>
      <c r="AY35" s="155" t="s">
        <v>221</v>
      </c>
      <c r="AZ35" s="155" t="s">
        <v>222</v>
      </c>
      <c r="BA35" s="155" t="s">
        <v>223</v>
      </c>
      <c r="BB35" s="155" t="s">
        <v>224</v>
      </c>
      <c r="BC35" s="155" t="s">
        <v>225</v>
      </c>
      <c r="BD35" s="155" t="s">
        <v>226</v>
      </c>
    </row>
    <row r="36" spans="1:58" x14ac:dyDescent="0.15">
      <c r="A36" s="107">
        <f>'Beräkningshjälp Lån'!$A$3</f>
        <v>0</v>
      </c>
      <c r="B36" s="236">
        <f>$D$16</f>
        <v>0</v>
      </c>
      <c r="C36" s="236"/>
      <c r="D36" s="236"/>
      <c r="E36" s="236"/>
      <c r="F36" s="236"/>
      <c r="G36" s="236"/>
      <c r="H36" s="236"/>
      <c r="I36" s="236"/>
      <c r="J36" s="261">
        <f t="shared" ref="J36:J42" si="22">J25*$G16</f>
        <v>0</v>
      </c>
      <c r="K36" s="261">
        <f t="shared" ref="K36:U36" si="23">K25*$G16</f>
        <v>0</v>
      </c>
      <c r="L36" s="261">
        <f t="shared" si="23"/>
        <v>0</v>
      </c>
      <c r="M36" s="261">
        <f t="shared" si="23"/>
        <v>0</v>
      </c>
      <c r="N36" s="261">
        <f t="shared" si="23"/>
        <v>0</v>
      </c>
      <c r="O36" s="261">
        <f t="shared" si="23"/>
        <v>0</v>
      </c>
      <c r="P36" s="261">
        <f t="shared" si="23"/>
        <v>0</v>
      </c>
      <c r="Q36" s="261">
        <f t="shared" si="23"/>
        <v>0</v>
      </c>
      <c r="R36" s="261">
        <f t="shared" si="23"/>
        <v>0</v>
      </c>
      <c r="S36" s="261">
        <f t="shared" si="23"/>
        <v>0</v>
      </c>
      <c r="T36" s="261">
        <f t="shared" si="23"/>
        <v>0</v>
      </c>
      <c r="U36" s="261">
        <f t="shared" si="23"/>
        <v>0</v>
      </c>
      <c r="V36" s="268">
        <f>SUM(J36:U36)</f>
        <v>0</v>
      </c>
      <c r="W36" s="261">
        <f t="shared" ref="W36:W42" si="24">W25*$G16</f>
        <v>0</v>
      </c>
      <c r="X36" s="261">
        <f t="shared" ref="X36:AH36" si="25">X25*$G16</f>
        <v>0</v>
      </c>
      <c r="Y36" s="261">
        <f t="shared" si="25"/>
        <v>0</v>
      </c>
      <c r="Z36" s="261">
        <f t="shared" si="25"/>
        <v>0</v>
      </c>
      <c r="AA36" s="261">
        <f t="shared" si="25"/>
        <v>0</v>
      </c>
      <c r="AB36" s="261">
        <f t="shared" si="25"/>
        <v>0</v>
      </c>
      <c r="AC36" s="261">
        <f t="shared" si="25"/>
        <v>0</v>
      </c>
      <c r="AD36" s="261">
        <f t="shared" si="25"/>
        <v>0</v>
      </c>
      <c r="AE36" s="261">
        <f t="shared" si="25"/>
        <v>0</v>
      </c>
      <c r="AF36" s="261">
        <f t="shared" si="25"/>
        <v>0</v>
      </c>
      <c r="AG36" s="261">
        <f t="shared" si="25"/>
        <v>0</v>
      </c>
      <c r="AH36" s="261">
        <f t="shared" si="25"/>
        <v>0</v>
      </c>
      <c r="AI36" s="268">
        <f>SUM(W36:AH36)</f>
        <v>0</v>
      </c>
      <c r="AR36" s="107">
        <f>$AJ$16</f>
        <v>0</v>
      </c>
      <c r="AS36" s="261">
        <f t="shared" ref="AS36:BD36" si="26">AS25*$AP16</f>
        <v>0</v>
      </c>
      <c r="AT36" s="261">
        <f t="shared" si="26"/>
        <v>0</v>
      </c>
      <c r="AU36" s="261">
        <f t="shared" si="26"/>
        <v>0</v>
      </c>
      <c r="AV36" s="261">
        <f t="shared" si="26"/>
        <v>0</v>
      </c>
      <c r="AW36" s="261">
        <f t="shared" si="26"/>
        <v>0</v>
      </c>
      <c r="AX36" s="261">
        <f t="shared" si="26"/>
        <v>0</v>
      </c>
      <c r="AY36" s="261">
        <f t="shared" si="26"/>
        <v>0</v>
      </c>
      <c r="AZ36" s="261">
        <f t="shared" si="26"/>
        <v>0</v>
      </c>
      <c r="BA36" s="261">
        <f t="shared" si="26"/>
        <v>0</v>
      </c>
      <c r="BB36" s="261">
        <f t="shared" si="26"/>
        <v>0</v>
      </c>
      <c r="BC36" s="261">
        <f t="shared" si="26"/>
        <v>0</v>
      </c>
      <c r="BD36" s="261">
        <f t="shared" si="26"/>
        <v>0</v>
      </c>
      <c r="BE36" s="268">
        <f>SUM(AS36:BD36)</f>
        <v>0</v>
      </c>
    </row>
    <row r="37" spans="1:58" x14ac:dyDescent="0.15">
      <c r="A37" s="107">
        <f>'Beräkningshjälp Lån'!$A$4</f>
        <v>0</v>
      </c>
      <c r="B37" s="236">
        <f>$D$17</f>
        <v>0</v>
      </c>
      <c r="C37" s="236"/>
      <c r="D37" s="236"/>
      <c r="E37" s="236"/>
      <c r="F37" s="236"/>
      <c r="G37" s="236"/>
      <c r="H37" s="236"/>
      <c r="I37" s="236"/>
      <c r="J37" s="261">
        <f t="shared" si="22"/>
        <v>0</v>
      </c>
      <c r="K37" s="261">
        <f t="shared" ref="K37:U37" si="27">K26*$G17</f>
        <v>0</v>
      </c>
      <c r="L37" s="261">
        <f t="shared" si="27"/>
        <v>0</v>
      </c>
      <c r="M37" s="261">
        <f t="shared" si="27"/>
        <v>0</v>
      </c>
      <c r="N37" s="261">
        <f t="shared" si="27"/>
        <v>0</v>
      </c>
      <c r="O37" s="261">
        <f t="shared" si="27"/>
        <v>0</v>
      </c>
      <c r="P37" s="261">
        <f t="shared" si="27"/>
        <v>0</v>
      </c>
      <c r="Q37" s="261">
        <f t="shared" si="27"/>
        <v>0</v>
      </c>
      <c r="R37" s="261">
        <f t="shared" si="27"/>
        <v>0</v>
      </c>
      <c r="S37" s="261">
        <f t="shared" si="27"/>
        <v>0</v>
      </c>
      <c r="T37" s="261">
        <f t="shared" si="27"/>
        <v>0</v>
      </c>
      <c r="U37" s="261">
        <f t="shared" si="27"/>
        <v>0</v>
      </c>
      <c r="V37" s="268">
        <f t="shared" ref="V37:V42" si="28">SUM(J37:U37)</f>
        <v>0</v>
      </c>
      <c r="W37" s="261">
        <f t="shared" si="24"/>
        <v>0</v>
      </c>
      <c r="X37" s="261">
        <f t="shared" ref="X37:AH37" si="29">X26*$G17</f>
        <v>0</v>
      </c>
      <c r="Y37" s="261">
        <f t="shared" si="29"/>
        <v>0</v>
      </c>
      <c r="Z37" s="261">
        <f t="shared" si="29"/>
        <v>0</v>
      </c>
      <c r="AA37" s="261">
        <f t="shared" si="29"/>
        <v>0</v>
      </c>
      <c r="AB37" s="261">
        <f t="shared" si="29"/>
        <v>0</v>
      </c>
      <c r="AC37" s="261">
        <f t="shared" si="29"/>
        <v>0</v>
      </c>
      <c r="AD37" s="261">
        <f t="shared" si="29"/>
        <v>0</v>
      </c>
      <c r="AE37" s="261">
        <f t="shared" si="29"/>
        <v>0</v>
      </c>
      <c r="AF37" s="261">
        <f t="shared" si="29"/>
        <v>0</v>
      </c>
      <c r="AG37" s="261">
        <f t="shared" si="29"/>
        <v>0</v>
      </c>
      <c r="AH37" s="261">
        <f t="shared" si="29"/>
        <v>0</v>
      </c>
      <c r="AI37" s="268">
        <f t="shared" ref="AI37:AI42" si="30">SUM(W37:AH37)</f>
        <v>0</v>
      </c>
      <c r="AR37" s="107">
        <f>$AJ$17</f>
        <v>0</v>
      </c>
      <c r="AS37" s="261">
        <f t="shared" ref="AS37:BD37" si="31">AS26*$AP17</f>
        <v>0</v>
      </c>
      <c r="AT37" s="261">
        <f t="shared" si="31"/>
        <v>0</v>
      </c>
      <c r="AU37" s="261">
        <f t="shared" si="31"/>
        <v>0</v>
      </c>
      <c r="AV37" s="261">
        <f t="shared" si="31"/>
        <v>0</v>
      </c>
      <c r="AW37" s="261">
        <f t="shared" si="31"/>
        <v>0</v>
      </c>
      <c r="AX37" s="261">
        <f t="shared" si="31"/>
        <v>0</v>
      </c>
      <c r="AY37" s="261">
        <f t="shared" si="31"/>
        <v>0</v>
      </c>
      <c r="AZ37" s="261">
        <f t="shared" si="31"/>
        <v>0</v>
      </c>
      <c r="BA37" s="261">
        <f t="shared" si="31"/>
        <v>0</v>
      </c>
      <c r="BB37" s="261">
        <f t="shared" si="31"/>
        <v>0</v>
      </c>
      <c r="BC37" s="261">
        <f t="shared" si="31"/>
        <v>0</v>
      </c>
      <c r="BD37" s="261">
        <f t="shared" si="31"/>
        <v>0</v>
      </c>
      <c r="BE37" s="268">
        <f t="shared" ref="BE37:BE42" si="32">SUM(AS37:BD37)</f>
        <v>0</v>
      </c>
    </row>
    <row r="38" spans="1:58" x14ac:dyDescent="0.15">
      <c r="A38" s="107">
        <f>'Beräkningshjälp Lån'!$A$5</f>
        <v>0</v>
      </c>
      <c r="B38" s="236">
        <f>$D$18</f>
        <v>0</v>
      </c>
      <c r="C38" s="236"/>
      <c r="D38" s="236"/>
      <c r="E38" s="236"/>
      <c r="F38" s="236"/>
      <c r="G38" s="236"/>
      <c r="H38" s="236"/>
      <c r="I38" s="236"/>
      <c r="J38" s="261">
        <f t="shared" si="22"/>
        <v>0</v>
      </c>
      <c r="K38" s="261">
        <f t="shared" ref="K38:U38" si="33">K27*$G18</f>
        <v>0</v>
      </c>
      <c r="L38" s="261">
        <f t="shared" si="33"/>
        <v>0</v>
      </c>
      <c r="M38" s="261">
        <f t="shared" si="33"/>
        <v>0</v>
      </c>
      <c r="N38" s="261">
        <f t="shared" si="33"/>
        <v>0</v>
      </c>
      <c r="O38" s="261">
        <f t="shared" si="33"/>
        <v>0</v>
      </c>
      <c r="P38" s="261">
        <f t="shared" si="33"/>
        <v>0</v>
      </c>
      <c r="Q38" s="261">
        <f t="shared" si="33"/>
        <v>0</v>
      </c>
      <c r="R38" s="261">
        <f t="shared" si="33"/>
        <v>0</v>
      </c>
      <c r="S38" s="261">
        <f t="shared" si="33"/>
        <v>0</v>
      </c>
      <c r="T38" s="261">
        <f t="shared" si="33"/>
        <v>0</v>
      </c>
      <c r="U38" s="261">
        <f t="shared" si="33"/>
        <v>0</v>
      </c>
      <c r="V38" s="268">
        <f t="shared" si="28"/>
        <v>0</v>
      </c>
      <c r="W38" s="261">
        <f t="shared" si="24"/>
        <v>0</v>
      </c>
      <c r="X38" s="261">
        <f t="shared" ref="X38:AH38" si="34">X27*$G18</f>
        <v>0</v>
      </c>
      <c r="Y38" s="261">
        <f t="shared" si="34"/>
        <v>0</v>
      </c>
      <c r="Z38" s="261">
        <f t="shared" si="34"/>
        <v>0</v>
      </c>
      <c r="AA38" s="261">
        <f t="shared" si="34"/>
        <v>0</v>
      </c>
      <c r="AB38" s="261">
        <f t="shared" si="34"/>
        <v>0</v>
      </c>
      <c r="AC38" s="261">
        <f t="shared" si="34"/>
        <v>0</v>
      </c>
      <c r="AD38" s="261">
        <f t="shared" si="34"/>
        <v>0</v>
      </c>
      <c r="AE38" s="261">
        <f t="shared" si="34"/>
        <v>0</v>
      </c>
      <c r="AF38" s="261">
        <f t="shared" si="34"/>
        <v>0</v>
      </c>
      <c r="AG38" s="261">
        <f t="shared" si="34"/>
        <v>0</v>
      </c>
      <c r="AH38" s="261">
        <f t="shared" si="34"/>
        <v>0</v>
      </c>
      <c r="AI38" s="268">
        <f t="shared" si="30"/>
        <v>0</v>
      </c>
      <c r="AR38" s="107">
        <f>$AJ$18</f>
        <v>0</v>
      </c>
      <c r="AS38" s="261">
        <f t="shared" ref="AS38:BD38" si="35">AS27*$AP18</f>
        <v>0</v>
      </c>
      <c r="AT38" s="261">
        <f t="shared" si="35"/>
        <v>0</v>
      </c>
      <c r="AU38" s="261">
        <f t="shared" si="35"/>
        <v>0</v>
      </c>
      <c r="AV38" s="261">
        <f t="shared" si="35"/>
        <v>0</v>
      </c>
      <c r="AW38" s="261">
        <f t="shared" si="35"/>
        <v>0</v>
      </c>
      <c r="AX38" s="261">
        <f t="shared" si="35"/>
        <v>0</v>
      </c>
      <c r="AY38" s="261">
        <f t="shared" si="35"/>
        <v>0</v>
      </c>
      <c r="AZ38" s="261">
        <f t="shared" si="35"/>
        <v>0</v>
      </c>
      <c r="BA38" s="261">
        <f t="shared" si="35"/>
        <v>0</v>
      </c>
      <c r="BB38" s="261">
        <f t="shared" si="35"/>
        <v>0</v>
      </c>
      <c r="BC38" s="261">
        <f t="shared" si="35"/>
        <v>0</v>
      </c>
      <c r="BD38" s="261">
        <f t="shared" si="35"/>
        <v>0</v>
      </c>
      <c r="BE38" s="268">
        <f t="shared" si="32"/>
        <v>0</v>
      </c>
    </row>
    <row r="39" spans="1:58" x14ac:dyDescent="0.15">
      <c r="A39" s="107">
        <f>'Beräkningshjälp Lån'!$A$6</f>
        <v>0</v>
      </c>
      <c r="B39" s="236">
        <f>$D$19</f>
        <v>0</v>
      </c>
      <c r="C39" s="236"/>
      <c r="D39" s="236"/>
      <c r="E39" s="236"/>
      <c r="F39" s="236"/>
      <c r="G39" s="236"/>
      <c r="H39" s="236"/>
      <c r="I39" s="236"/>
      <c r="J39" s="261">
        <f t="shared" si="22"/>
        <v>0</v>
      </c>
      <c r="K39" s="261">
        <f t="shared" ref="K39:U39" si="36">K28*$G19</f>
        <v>0</v>
      </c>
      <c r="L39" s="261">
        <f t="shared" si="36"/>
        <v>0</v>
      </c>
      <c r="M39" s="261">
        <f t="shared" si="36"/>
        <v>0</v>
      </c>
      <c r="N39" s="261">
        <f t="shared" si="36"/>
        <v>0</v>
      </c>
      <c r="O39" s="261">
        <f t="shared" si="36"/>
        <v>0</v>
      </c>
      <c r="P39" s="261">
        <f t="shared" si="36"/>
        <v>0</v>
      </c>
      <c r="Q39" s="261">
        <f t="shared" si="36"/>
        <v>0</v>
      </c>
      <c r="R39" s="261">
        <f t="shared" si="36"/>
        <v>0</v>
      </c>
      <c r="S39" s="261">
        <f t="shared" si="36"/>
        <v>0</v>
      </c>
      <c r="T39" s="261">
        <f t="shared" si="36"/>
        <v>0</v>
      </c>
      <c r="U39" s="261">
        <f t="shared" si="36"/>
        <v>0</v>
      </c>
      <c r="V39" s="268">
        <f t="shared" si="28"/>
        <v>0</v>
      </c>
      <c r="W39" s="261">
        <f t="shared" si="24"/>
        <v>0</v>
      </c>
      <c r="X39" s="261">
        <f t="shared" ref="X39:AH39" si="37">X28*$G19</f>
        <v>0</v>
      </c>
      <c r="Y39" s="261">
        <f t="shared" si="37"/>
        <v>0</v>
      </c>
      <c r="Z39" s="261">
        <f t="shared" si="37"/>
        <v>0</v>
      </c>
      <c r="AA39" s="261">
        <f t="shared" si="37"/>
        <v>0</v>
      </c>
      <c r="AB39" s="261">
        <f t="shared" si="37"/>
        <v>0</v>
      </c>
      <c r="AC39" s="261">
        <f t="shared" si="37"/>
        <v>0</v>
      </c>
      <c r="AD39" s="261">
        <f t="shared" si="37"/>
        <v>0</v>
      </c>
      <c r="AE39" s="261">
        <f t="shared" si="37"/>
        <v>0</v>
      </c>
      <c r="AF39" s="261">
        <f t="shared" si="37"/>
        <v>0</v>
      </c>
      <c r="AG39" s="261">
        <f t="shared" si="37"/>
        <v>0</v>
      </c>
      <c r="AH39" s="261">
        <f t="shared" si="37"/>
        <v>0</v>
      </c>
      <c r="AI39" s="268">
        <f t="shared" si="30"/>
        <v>0</v>
      </c>
      <c r="AR39" s="107">
        <f>$AJ$19</f>
        <v>0</v>
      </c>
      <c r="AS39" s="261">
        <f t="shared" ref="AS39:BD39" si="38">AS28*$AP19</f>
        <v>0</v>
      </c>
      <c r="AT39" s="261">
        <f t="shared" si="38"/>
        <v>0</v>
      </c>
      <c r="AU39" s="261">
        <f t="shared" si="38"/>
        <v>0</v>
      </c>
      <c r="AV39" s="261">
        <f t="shared" si="38"/>
        <v>0</v>
      </c>
      <c r="AW39" s="261">
        <f t="shared" si="38"/>
        <v>0</v>
      </c>
      <c r="AX39" s="261">
        <f t="shared" si="38"/>
        <v>0</v>
      </c>
      <c r="AY39" s="261">
        <f t="shared" si="38"/>
        <v>0</v>
      </c>
      <c r="AZ39" s="261">
        <f t="shared" si="38"/>
        <v>0</v>
      </c>
      <c r="BA39" s="261">
        <f t="shared" si="38"/>
        <v>0</v>
      </c>
      <c r="BB39" s="261">
        <f t="shared" si="38"/>
        <v>0</v>
      </c>
      <c r="BC39" s="261">
        <f t="shared" si="38"/>
        <v>0</v>
      </c>
      <c r="BD39" s="261">
        <f t="shared" si="38"/>
        <v>0</v>
      </c>
      <c r="BE39" s="268">
        <f t="shared" si="32"/>
        <v>0</v>
      </c>
    </row>
    <row r="40" spans="1:58" x14ac:dyDescent="0.15">
      <c r="A40" s="107">
        <f>'Beräkningshjälp Lån'!$A$7</f>
        <v>0</v>
      </c>
      <c r="B40" s="236">
        <f>$D$20</f>
        <v>0</v>
      </c>
      <c r="C40" s="236"/>
      <c r="D40" s="236"/>
      <c r="E40" s="236"/>
      <c r="F40" s="236"/>
      <c r="G40" s="236"/>
      <c r="H40" s="236"/>
      <c r="I40" s="236"/>
      <c r="J40" s="261">
        <f t="shared" si="22"/>
        <v>0</v>
      </c>
      <c r="K40" s="261">
        <f t="shared" ref="K40:U40" si="39">K29*$G20</f>
        <v>0</v>
      </c>
      <c r="L40" s="261">
        <f t="shared" si="39"/>
        <v>0</v>
      </c>
      <c r="M40" s="261">
        <f t="shared" si="39"/>
        <v>0</v>
      </c>
      <c r="N40" s="261">
        <f t="shared" si="39"/>
        <v>0</v>
      </c>
      <c r="O40" s="261">
        <f t="shared" si="39"/>
        <v>0</v>
      </c>
      <c r="P40" s="261">
        <f t="shared" si="39"/>
        <v>0</v>
      </c>
      <c r="Q40" s="261">
        <f t="shared" si="39"/>
        <v>0</v>
      </c>
      <c r="R40" s="261">
        <f t="shared" si="39"/>
        <v>0</v>
      </c>
      <c r="S40" s="261">
        <f t="shared" si="39"/>
        <v>0</v>
      </c>
      <c r="T40" s="261">
        <f t="shared" si="39"/>
        <v>0</v>
      </c>
      <c r="U40" s="261">
        <f t="shared" si="39"/>
        <v>0</v>
      </c>
      <c r="V40" s="268">
        <f t="shared" si="28"/>
        <v>0</v>
      </c>
      <c r="W40" s="261">
        <f t="shared" si="24"/>
        <v>0</v>
      </c>
      <c r="X40" s="261">
        <f t="shared" ref="X40:AH40" si="40">X29*$G20</f>
        <v>0</v>
      </c>
      <c r="Y40" s="261">
        <f t="shared" si="40"/>
        <v>0</v>
      </c>
      <c r="Z40" s="261">
        <f t="shared" si="40"/>
        <v>0</v>
      </c>
      <c r="AA40" s="261">
        <f t="shared" si="40"/>
        <v>0</v>
      </c>
      <c r="AB40" s="261">
        <f t="shared" si="40"/>
        <v>0</v>
      </c>
      <c r="AC40" s="261">
        <f t="shared" si="40"/>
        <v>0</v>
      </c>
      <c r="AD40" s="261">
        <f t="shared" si="40"/>
        <v>0</v>
      </c>
      <c r="AE40" s="261">
        <f t="shared" si="40"/>
        <v>0</v>
      </c>
      <c r="AF40" s="261">
        <f t="shared" si="40"/>
        <v>0</v>
      </c>
      <c r="AG40" s="261">
        <f t="shared" si="40"/>
        <v>0</v>
      </c>
      <c r="AH40" s="261">
        <f t="shared" si="40"/>
        <v>0</v>
      </c>
      <c r="AI40" s="268">
        <f t="shared" si="30"/>
        <v>0</v>
      </c>
      <c r="AR40" s="107">
        <f>$AJ$20</f>
        <v>0</v>
      </c>
      <c r="AS40" s="261">
        <f t="shared" ref="AS40:BD40" si="41">AS29*$AP20</f>
        <v>0</v>
      </c>
      <c r="AT40" s="261">
        <f t="shared" si="41"/>
        <v>0</v>
      </c>
      <c r="AU40" s="261">
        <f t="shared" si="41"/>
        <v>0</v>
      </c>
      <c r="AV40" s="261">
        <f t="shared" si="41"/>
        <v>0</v>
      </c>
      <c r="AW40" s="261">
        <f t="shared" si="41"/>
        <v>0</v>
      </c>
      <c r="AX40" s="261">
        <f t="shared" si="41"/>
        <v>0</v>
      </c>
      <c r="AY40" s="261">
        <f t="shared" si="41"/>
        <v>0</v>
      </c>
      <c r="AZ40" s="261">
        <f t="shared" si="41"/>
        <v>0</v>
      </c>
      <c r="BA40" s="261">
        <f t="shared" si="41"/>
        <v>0</v>
      </c>
      <c r="BB40" s="261">
        <f t="shared" si="41"/>
        <v>0</v>
      </c>
      <c r="BC40" s="261">
        <f t="shared" si="41"/>
        <v>0</v>
      </c>
      <c r="BD40" s="261">
        <f t="shared" si="41"/>
        <v>0</v>
      </c>
      <c r="BE40" s="268">
        <f t="shared" si="32"/>
        <v>0</v>
      </c>
    </row>
    <row r="41" spans="1:58" x14ac:dyDescent="0.15">
      <c r="A41" s="107">
        <f>'Beräkningshjälp Lån'!$A$8</f>
        <v>0</v>
      </c>
      <c r="B41" s="236">
        <f>$D$21</f>
        <v>0</v>
      </c>
      <c r="C41" s="236"/>
      <c r="D41" s="236"/>
      <c r="E41" s="236"/>
      <c r="F41" s="236"/>
      <c r="G41" s="236"/>
      <c r="H41" s="236"/>
      <c r="I41" s="236"/>
      <c r="J41" s="261">
        <f t="shared" si="22"/>
        <v>0</v>
      </c>
      <c r="K41" s="261">
        <f t="shared" ref="K41:U41" si="42">K30*$G21</f>
        <v>0</v>
      </c>
      <c r="L41" s="261">
        <f t="shared" si="42"/>
        <v>0</v>
      </c>
      <c r="M41" s="261">
        <f t="shared" si="42"/>
        <v>0</v>
      </c>
      <c r="N41" s="261">
        <f t="shared" si="42"/>
        <v>0</v>
      </c>
      <c r="O41" s="261">
        <f t="shared" si="42"/>
        <v>0</v>
      </c>
      <c r="P41" s="261">
        <f t="shared" si="42"/>
        <v>0</v>
      </c>
      <c r="Q41" s="261">
        <f t="shared" si="42"/>
        <v>0</v>
      </c>
      <c r="R41" s="261">
        <f t="shared" si="42"/>
        <v>0</v>
      </c>
      <c r="S41" s="261">
        <f t="shared" si="42"/>
        <v>0</v>
      </c>
      <c r="T41" s="261">
        <f t="shared" si="42"/>
        <v>0</v>
      </c>
      <c r="U41" s="261">
        <f t="shared" si="42"/>
        <v>0</v>
      </c>
      <c r="V41" s="268">
        <f t="shared" si="28"/>
        <v>0</v>
      </c>
      <c r="W41" s="261">
        <f t="shared" si="24"/>
        <v>0</v>
      </c>
      <c r="X41" s="261">
        <f t="shared" ref="X41:AH41" si="43">X30*$G21</f>
        <v>0</v>
      </c>
      <c r="Y41" s="261">
        <f t="shared" si="43"/>
        <v>0</v>
      </c>
      <c r="Z41" s="261">
        <f t="shared" si="43"/>
        <v>0</v>
      </c>
      <c r="AA41" s="261">
        <f t="shared" si="43"/>
        <v>0</v>
      </c>
      <c r="AB41" s="261">
        <f t="shared" si="43"/>
        <v>0</v>
      </c>
      <c r="AC41" s="261">
        <f t="shared" si="43"/>
        <v>0</v>
      </c>
      <c r="AD41" s="261">
        <f t="shared" si="43"/>
        <v>0</v>
      </c>
      <c r="AE41" s="261">
        <f t="shared" si="43"/>
        <v>0</v>
      </c>
      <c r="AF41" s="261">
        <f t="shared" si="43"/>
        <v>0</v>
      </c>
      <c r="AG41" s="261">
        <f t="shared" si="43"/>
        <v>0</v>
      </c>
      <c r="AH41" s="261">
        <f t="shared" si="43"/>
        <v>0</v>
      </c>
      <c r="AI41" s="268">
        <f t="shared" si="30"/>
        <v>0</v>
      </c>
      <c r="AJ41" s="270">
        <f>SUM(AI41,V41)</f>
        <v>0</v>
      </c>
      <c r="AR41" s="107">
        <f>$AJ$21</f>
        <v>0</v>
      </c>
      <c r="AS41" s="261">
        <f t="shared" ref="AS41:BD41" si="44">AS30*$AP21</f>
        <v>0</v>
      </c>
      <c r="AT41" s="261">
        <f t="shared" si="44"/>
        <v>0</v>
      </c>
      <c r="AU41" s="261">
        <f t="shared" si="44"/>
        <v>0</v>
      </c>
      <c r="AV41" s="261">
        <f t="shared" si="44"/>
        <v>0</v>
      </c>
      <c r="AW41" s="261">
        <f t="shared" si="44"/>
        <v>0</v>
      </c>
      <c r="AX41" s="261">
        <f t="shared" si="44"/>
        <v>0</v>
      </c>
      <c r="AY41" s="261">
        <f t="shared" si="44"/>
        <v>0</v>
      </c>
      <c r="AZ41" s="261">
        <f t="shared" si="44"/>
        <v>0</v>
      </c>
      <c r="BA41" s="261">
        <f t="shared" si="44"/>
        <v>0</v>
      </c>
      <c r="BB41" s="261">
        <f t="shared" si="44"/>
        <v>0</v>
      </c>
      <c r="BC41" s="261">
        <f t="shared" si="44"/>
        <v>0</v>
      </c>
      <c r="BD41" s="261">
        <f t="shared" si="44"/>
        <v>0</v>
      </c>
      <c r="BE41" s="268">
        <f t="shared" si="32"/>
        <v>0</v>
      </c>
    </row>
    <row r="42" spans="1:58" x14ac:dyDescent="0.15">
      <c r="A42" s="107">
        <f>'Beräkningshjälp Lån'!$A$9</f>
        <v>0</v>
      </c>
      <c r="B42" s="236">
        <f>$D$22</f>
        <v>0</v>
      </c>
      <c r="C42" s="236"/>
      <c r="D42" s="236"/>
      <c r="E42" s="236"/>
      <c r="F42" s="236"/>
      <c r="G42" s="236"/>
      <c r="H42" s="236"/>
      <c r="I42" s="236"/>
      <c r="J42" s="261">
        <f t="shared" si="22"/>
        <v>0</v>
      </c>
      <c r="K42" s="261">
        <f t="shared" ref="K42:U42" si="45">K31*$G22</f>
        <v>0</v>
      </c>
      <c r="L42" s="261">
        <f t="shared" si="45"/>
        <v>0</v>
      </c>
      <c r="M42" s="261">
        <f t="shared" si="45"/>
        <v>0</v>
      </c>
      <c r="N42" s="261">
        <f t="shared" si="45"/>
        <v>0</v>
      </c>
      <c r="O42" s="261">
        <f t="shared" si="45"/>
        <v>0</v>
      </c>
      <c r="P42" s="261">
        <f t="shared" si="45"/>
        <v>0</v>
      </c>
      <c r="Q42" s="261">
        <f t="shared" si="45"/>
        <v>0</v>
      </c>
      <c r="R42" s="261">
        <f t="shared" si="45"/>
        <v>0</v>
      </c>
      <c r="S42" s="261">
        <f t="shared" si="45"/>
        <v>0</v>
      </c>
      <c r="T42" s="261">
        <f t="shared" si="45"/>
        <v>0</v>
      </c>
      <c r="U42" s="261">
        <f t="shared" si="45"/>
        <v>0</v>
      </c>
      <c r="V42" s="268">
        <f t="shared" si="28"/>
        <v>0</v>
      </c>
      <c r="W42" s="261">
        <f t="shared" si="24"/>
        <v>0</v>
      </c>
      <c r="X42" s="261">
        <f t="shared" ref="X42:AH42" si="46">X31*$G22</f>
        <v>0</v>
      </c>
      <c r="Y42" s="261">
        <f t="shared" si="46"/>
        <v>0</v>
      </c>
      <c r="Z42" s="261">
        <f t="shared" si="46"/>
        <v>0</v>
      </c>
      <c r="AA42" s="261">
        <f t="shared" si="46"/>
        <v>0</v>
      </c>
      <c r="AB42" s="261">
        <f t="shared" si="46"/>
        <v>0</v>
      </c>
      <c r="AC42" s="261">
        <f t="shared" si="46"/>
        <v>0</v>
      </c>
      <c r="AD42" s="261">
        <f t="shared" si="46"/>
        <v>0</v>
      </c>
      <c r="AE42" s="261">
        <f t="shared" si="46"/>
        <v>0</v>
      </c>
      <c r="AF42" s="261">
        <f t="shared" si="46"/>
        <v>0</v>
      </c>
      <c r="AG42" s="261">
        <f t="shared" si="46"/>
        <v>0</v>
      </c>
      <c r="AH42" s="261">
        <f t="shared" si="46"/>
        <v>0</v>
      </c>
      <c r="AI42" s="268">
        <f t="shared" si="30"/>
        <v>0</v>
      </c>
      <c r="AJ42" s="270">
        <f>SUM(AI42,V42)</f>
        <v>0</v>
      </c>
      <c r="AR42" s="107">
        <f>$AJ$22</f>
        <v>0</v>
      </c>
      <c r="AS42" s="261">
        <f t="shared" ref="AS42:BD42" si="47">AS31*$AP22</f>
        <v>0</v>
      </c>
      <c r="AT42" s="261">
        <f t="shared" si="47"/>
        <v>0</v>
      </c>
      <c r="AU42" s="261">
        <f t="shared" si="47"/>
        <v>0</v>
      </c>
      <c r="AV42" s="261">
        <f t="shared" si="47"/>
        <v>0</v>
      </c>
      <c r="AW42" s="261">
        <f t="shared" si="47"/>
        <v>0</v>
      </c>
      <c r="AX42" s="261">
        <f t="shared" si="47"/>
        <v>0</v>
      </c>
      <c r="AY42" s="261">
        <f t="shared" si="47"/>
        <v>0</v>
      </c>
      <c r="AZ42" s="261">
        <f t="shared" si="47"/>
        <v>0</v>
      </c>
      <c r="BA42" s="261">
        <f t="shared" si="47"/>
        <v>0</v>
      </c>
      <c r="BB42" s="261">
        <f t="shared" si="47"/>
        <v>0</v>
      </c>
      <c r="BC42" s="261">
        <f t="shared" si="47"/>
        <v>0</v>
      </c>
      <c r="BD42" s="261">
        <f t="shared" si="47"/>
        <v>0</v>
      </c>
      <c r="BE42" s="268">
        <f t="shared" si="32"/>
        <v>0</v>
      </c>
      <c r="BF42" s="36"/>
    </row>
    <row r="43" spans="1:58" x14ac:dyDescent="0.15">
      <c r="A43" s="266"/>
      <c r="B43" s="267"/>
      <c r="C43" s="267"/>
      <c r="D43" s="267"/>
      <c r="E43" s="267"/>
      <c r="F43" s="267"/>
      <c r="G43" s="267"/>
      <c r="H43" s="267"/>
      <c r="I43" s="267"/>
      <c r="J43" s="269">
        <f t="shared" ref="J43:U43" si="48">SUM(J36:J42)</f>
        <v>0</v>
      </c>
      <c r="K43" s="269">
        <f t="shared" si="48"/>
        <v>0</v>
      </c>
      <c r="L43" s="269">
        <f t="shared" si="48"/>
        <v>0</v>
      </c>
      <c r="M43" s="269">
        <f t="shared" si="48"/>
        <v>0</v>
      </c>
      <c r="N43" s="269">
        <f t="shared" si="48"/>
        <v>0</v>
      </c>
      <c r="O43" s="269">
        <f t="shared" si="48"/>
        <v>0</v>
      </c>
      <c r="P43" s="269">
        <f t="shared" si="48"/>
        <v>0</v>
      </c>
      <c r="Q43" s="269">
        <f t="shared" si="48"/>
        <v>0</v>
      </c>
      <c r="R43" s="269">
        <f t="shared" si="48"/>
        <v>0</v>
      </c>
      <c r="S43" s="269">
        <f t="shared" si="48"/>
        <v>0</v>
      </c>
      <c r="T43" s="269">
        <f t="shared" si="48"/>
        <v>0</v>
      </c>
      <c r="U43" s="269">
        <f t="shared" si="48"/>
        <v>0</v>
      </c>
      <c r="V43" s="278"/>
      <c r="W43" s="269">
        <f t="shared" ref="W43:AH43" si="49">SUM(W36:W42)</f>
        <v>0</v>
      </c>
      <c r="X43" s="269">
        <f t="shared" si="49"/>
        <v>0</v>
      </c>
      <c r="Y43" s="269">
        <f t="shared" si="49"/>
        <v>0</v>
      </c>
      <c r="Z43" s="269">
        <f t="shared" si="49"/>
        <v>0</v>
      </c>
      <c r="AA43" s="269">
        <f t="shared" si="49"/>
        <v>0</v>
      </c>
      <c r="AB43" s="269">
        <f t="shared" si="49"/>
        <v>0</v>
      </c>
      <c r="AC43" s="269">
        <f t="shared" si="49"/>
        <v>0</v>
      </c>
      <c r="AD43" s="269">
        <f t="shared" si="49"/>
        <v>0</v>
      </c>
      <c r="AE43" s="269">
        <f t="shared" si="49"/>
        <v>0</v>
      </c>
      <c r="AF43" s="269">
        <f t="shared" si="49"/>
        <v>0</v>
      </c>
      <c r="AG43" s="269">
        <f t="shared" si="49"/>
        <v>0</v>
      </c>
      <c r="AH43" s="269">
        <f t="shared" si="49"/>
        <v>0</v>
      </c>
      <c r="AI43" s="278"/>
      <c r="AR43" s="266"/>
      <c r="AS43" s="269">
        <f t="shared" ref="AS43:BD43" si="50">SUM(AS36:AS42)</f>
        <v>0</v>
      </c>
      <c r="AT43" s="269">
        <f t="shared" si="50"/>
        <v>0</v>
      </c>
      <c r="AU43" s="269">
        <f t="shared" si="50"/>
        <v>0</v>
      </c>
      <c r="AV43" s="269">
        <f t="shared" si="50"/>
        <v>0</v>
      </c>
      <c r="AW43" s="269">
        <f t="shared" si="50"/>
        <v>0</v>
      </c>
      <c r="AX43" s="269">
        <f t="shared" si="50"/>
        <v>0</v>
      </c>
      <c r="AY43" s="269">
        <f t="shared" si="50"/>
        <v>0</v>
      </c>
      <c r="AZ43" s="269">
        <f t="shared" si="50"/>
        <v>0</v>
      </c>
      <c r="BA43" s="269">
        <f t="shared" si="50"/>
        <v>0</v>
      </c>
      <c r="BB43" s="269">
        <f t="shared" si="50"/>
        <v>0</v>
      </c>
      <c r="BC43" s="269">
        <f t="shared" si="50"/>
        <v>0</v>
      </c>
      <c r="BD43" s="269">
        <f t="shared" si="50"/>
        <v>0</v>
      </c>
      <c r="BF43" s="36"/>
    </row>
    <row r="44" spans="1:58" x14ac:dyDescent="0.15">
      <c r="A44" s="57"/>
      <c r="B44" s="57"/>
      <c r="C44" s="57"/>
      <c r="D44" s="57"/>
      <c r="E44" s="57"/>
      <c r="F44" s="57"/>
      <c r="G44" s="57"/>
      <c r="H44" s="57"/>
      <c r="I44" s="57"/>
      <c r="J44" s="57"/>
      <c r="K44" s="57"/>
      <c r="L44" s="57"/>
      <c r="M44" s="57"/>
      <c r="N44" s="57"/>
      <c r="O44" s="57"/>
      <c r="P44" s="57"/>
      <c r="Q44" s="57"/>
      <c r="R44" s="57"/>
      <c r="S44" s="57"/>
      <c r="T44" s="57"/>
      <c r="U44" s="269">
        <f>SUM(J36:U42)</f>
        <v>0</v>
      </c>
      <c r="V44" s="269">
        <f>SUM(V36:V42)</f>
        <v>0</v>
      </c>
      <c r="W44" s="57"/>
      <c r="X44" s="57"/>
      <c r="Y44" s="57"/>
      <c r="Z44" s="57"/>
      <c r="AA44" s="57"/>
      <c r="AB44" s="57"/>
      <c r="AC44" s="57"/>
      <c r="AD44" s="57"/>
      <c r="AE44" s="57"/>
      <c r="AF44" s="57"/>
      <c r="AG44" s="57"/>
      <c r="AH44" s="269">
        <f>SUM(W36:AH42)</f>
        <v>0</v>
      </c>
      <c r="AI44" s="269">
        <f>SUM(AI36:AI42)</f>
        <v>0</v>
      </c>
      <c r="AR44" s="57"/>
      <c r="AS44" s="57"/>
      <c r="AT44" s="57"/>
      <c r="AU44" s="57"/>
      <c r="AV44" s="57"/>
      <c r="AW44" s="57"/>
      <c r="AX44" s="57"/>
      <c r="AY44" s="57"/>
      <c r="AZ44" s="57"/>
      <c r="BA44" s="57"/>
      <c r="BB44" s="57"/>
      <c r="BC44" s="57"/>
      <c r="BD44" s="269">
        <f>SUM(AS37:BD42)</f>
        <v>0</v>
      </c>
      <c r="BE44" s="269">
        <f>SUM(BE36:BE42)</f>
        <v>0</v>
      </c>
    </row>
    <row r="45" spans="1:58" ht="14" x14ac:dyDescent="0.15">
      <c r="A45" s="179" t="s">
        <v>285</v>
      </c>
      <c r="B45" s="179"/>
      <c r="C45" s="179"/>
      <c r="D45" s="179"/>
      <c r="E45" s="179"/>
      <c r="F45" s="179"/>
      <c r="G45" s="179"/>
      <c r="H45" s="179"/>
      <c r="I45" s="179"/>
      <c r="J45" s="155">
        <v>1</v>
      </c>
      <c r="K45" s="155">
        <v>2</v>
      </c>
      <c r="L45" s="155">
        <v>3</v>
      </c>
      <c r="M45" s="155">
        <v>4</v>
      </c>
      <c r="N45" s="155">
        <v>5</v>
      </c>
      <c r="O45" s="155">
        <v>6</v>
      </c>
      <c r="P45" s="155">
        <v>7</v>
      </c>
      <c r="Q45" s="155">
        <v>8</v>
      </c>
      <c r="R45" s="155">
        <v>9</v>
      </c>
      <c r="S45" s="155">
        <v>10</v>
      </c>
      <c r="T45" s="155">
        <v>11</v>
      </c>
      <c r="U45" s="155">
        <v>12</v>
      </c>
      <c r="V45" s="155"/>
      <c r="W45" s="155">
        <v>13</v>
      </c>
      <c r="X45" s="155">
        <v>14</v>
      </c>
      <c r="Y45" s="155">
        <v>15</v>
      </c>
      <c r="Z45" s="155">
        <v>16</v>
      </c>
      <c r="AA45" s="155">
        <v>17</v>
      </c>
      <c r="AB45" s="155">
        <v>18</v>
      </c>
      <c r="AC45" s="155">
        <v>19</v>
      </c>
      <c r="AD45" s="155">
        <v>20</v>
      </c>
      <c r="AE45" s="155">
        <v>21</v>
      </c>
      <c r="AF45" s="155">
        <v>22</v>
      </c>
      <c r="AG45" s="155">
        <v>23</v>
      </c>
      <c r="AH45" s="155">
        <v>24</v>
      </c>
      <c r="AI45" s="155"/>
      <c r="AR45" s="264" t="str">
        <f>A45&amp;" År2"</f>
        <v>Amortering Kv År2</v>
      </c>
      <c r="AS45" s="155" t="s">
        <v>215</v>
      </c>
      <c r="AT45" s="155" t="s">
        <v>216</v>
      </c>
      <c r="AU45" s="155" t="s">
        <v>217</v>
      </c>
      <c r="AV45" s="155" t="s">
        <v>218</v>
      </c>
      <c r="AW45" s="155" t="s">
        <v>219</v>
      </c>
      <c r="AX45" s="155" t="s">
        <v>220</v>
      </c>
      <c r="AY45" s="155" t="s">
        <v>221</v>
      </c>
      <c r="AZ45" s="155" t="s">
        <v>222</v>
      </c>
      <c r="BA45" s="155" t="s">
        <v>223</v>
      </c>
      <c r="BB45" s="155" t="s">
        <v>224</v>
      </c>
      <c r="BC45" s="155" t="s">
        <v>225</v>
      </c>
      <c r="BD45" s="155" t="s">
        <v>226</v>
      </c>
      <c r="BE45" s="155"/>
    </row>
    <row r="46" spans="1:58" x14ac:dyDescent="0.15">
      <c r="A46" s="107">
        <f>'Beräkningshjälp Lån'!$A$3</f>
        <v>0</v>
      </c>
      <c r="B46" s="236">
        <f>$D$16</f>
        <v>0</v>
      </c>
      <c r="C46" s="236"/>
      <c r="D46" s="236"/>
      <c r="E46" s="236"/>
      <c r="F46" s="236"/>
      <c r="G46" s="236"/>
      <c r="H46" s="236"/>
      <c r="I46" s="236"/>
      <c r="J46" s="261"/>
      <c r="K46" s="261"/>
      <c r="L46" s="261">
        <f t="shared" ref="L46:L52" si="51">SUM(J36:L36)</f>
        <v>0</v>
      </c>
      <c r="M46" s="261"/>
      <c r="N46" s="261"/>
      <c r="O46" s="261">
        <f t="shared" ref="O46:O52" si="52">SUM(M36:O36)</f>
        <v>0</v>
      </c>
      <c r="P46" s="261"/>
      <c r="Q46" s="261"/>
      <c r="R46" s="261">
        <f t="shared" ref="R46:R52" si="53">SUM(P36:R36)</f>
        <v>0</v>
      </c>
      <c r="S46" s="261"/>
      <c r="T46" s="261"/>
      <c r="U46" s="261">
        <f t="shared" ref="U46:U52" si="54">SUM(S36:U36)</f>
        <v>0</v>
      </c>
      <c r="V46" s="268">
        <f>SUM(J46:U46)</f>
        <v>0</v>
      </c>
      <c r="W46" s="261"/>
      <c r="X46" s="261"/>
      <c r="Y46" s="261">
        <f t="shared" ref="Y46:Y52" si="55">SUM(W36:Y36)</f>
        <v>0</v>
      </c>
      <c r="Z46" s="261"/>
      <c r="AA46" s="261"/>
      <c r="AB46" s="261">
        <f t="shared" ref="AB46:AB52" si="56">SUM(Z36:AB36)</f>
        <v>0</v>
      </c>
      <c r="AC46" s="261"/>
      <c r="AD46" s="261"/>
      <c r="AE46" s="261">
        <f t="shared" ref="AE46:AE52" si="57">SUM(AC36:AE36)</f>
        <v>0</v>
      </c>
      <c r="AF46" s="261"/>
      <c r="AG46" s="261"/>
      <c r="AH46" s="261">
        <f t="shared" ref="AH46:AH52" si="58">SUM(AF36:AH36)</f>
        <v>0</v>
      </c>
      <c r="AI46" s="268">
        <f>SUM(W46:AH46)</f>
        <v>0</v>
      </c>
      <c r="AR46" s="107">
        <f>$AJ$16</f>
        <v>0</v>
      </c>
      <c r="AS46" s="261"/>
      <c r="AT46" s="261"/>
      <c r="AU46" s="261">
        <f t="shared" ref="AU46:AU52" si="59">SUM(AS36:AU36)</f>
        <v>0</v>
      </c>
      <c r="AV46" s="261"/>
      <c r="AW46" s="261"/>
      <c r="AX46" s="261">
        <f t="shared" ref="AX46:AX52" si="60">SUM(AV36:AX36)</f>
        <v>0</v>
      </c>
      <c r="AY46" s="261"/>
      <c r="AZ46" s="261"/>
      <c r="BA46" s="261">
        <f t="shared" ref="BA46:BA52" si="61">SUM(AY36:BA36)</f>
        <v>0</v>
      </c>
      <c r="BB46" s="261"/>
      <c r="BC46" s="261"/>
      <c r="BD46" s="261">
        <f t="shared" ref="BD46:BD52" si="62">SUM(BB36:BD36)</f>
        <v>0</v>
      </c>
      <c r="BE46" s="268">
        <f>SUM(AS46:BD46)</f>
        <v>0</v>
      </c>
    </row>
    <row r="47" spans="1:58" x14ac:dyDescent="0.15">
      <c r="A47" s="107">
        <f>'Beräkningshjälp Lån'!$A$4</f>
        <v>0</v>
      </c>
      <c r="B47" s="236">
        <f>$D$17</f>
        <v>0</v>
      </c>
      <c r="C47" s="236"/>
      <c r="D47" s="236"/>
      <c r="E47" s="236"/>
      <c r="F47" s="236"/>
      <c r="G47" s="236"/>
      <c r="H47" s="236"/>
      <c r="I47" s="236"/>
      <c r="J47" s="261"/>
      <c r="K47" s="261"/>
      <c r="L47" s="261">
        <f t="shared" si="51"/>
        <v>0</v>
      </c>
      <c r="M47" s="261"/>
      <c r="N47" s="261"/>
      <c r="O47" s="261">
        <f t="shared" si="52"/>
        <v>0</v>
      </c>
      <c r="P47" s="261"/>
      <c r="Q47" s="261"/>
      <c r="R47" s="261">
        <f t="shared" si="53"/>
        <v>0</v>
      </c>
      <c r="S47" s="261"/>
      <c r="T47" s="261"/>
      <c r="U47" s="261">
        <f t="shared" si="54"/>
        <v>0</v>
      </c>
      <c r="V47" s="268">
        <f t="shared" ref="V47:V52" si="63">SUM(J47:U47)</f>
        <v>0</v>
      </c>
      <c r="W47" s="261"/>
      <c r="X47" s="261"/>
      <c r="Y47" s="261">
        <f t="shared" si="55"/>
        <v>0</v>
      </c>
      <c r="Z47" s="261"/>
      <c r="AA47" s="261"/>
      <c r="AB47" s="261">
        <f t="shared" si="56"/>
        <v>0</v>
      </c>
      <c r="AC47" s="261"/>
      <c r="AD47" s="261"/>
      <c r="AE47" s="261">
        <f t="shared" si="57"/>
        <v>0</v>
      </c>
      <c r="AF47" s="261"/>
      <c r="AG47" s="261"/>
      <c r="AH47" s="261">
        <f t="shared" si="58"/>
        <v>0</v>
      </c>
      <c r="AI47" s="268">
        <f t="shared" ref="AI47:AI52" si="64">SUM(W47:AH47)</f>
        <v>0</v>
      </c>
      <c r="AR47" s="107">
        <f>$AJ$17</f>
        <v>0</v>
      </c>
      <c r="AS47" s="261"/>
      <c r="AT47" s="261"/>
      <c r="AU47" s="261">
        <f t="shared" si="59"/>
        <v>0</v>
      </c>
      <c r="AV47" s="261"/>
      <c r="AW47" s="261"/>
      <c r="AX47" s="261">
        <f t="shared" si="60"/>
        <v>0</v>
      </c>
      <c r="AY47" s="261"/>
      <c r="AZ47" s="261"/>
      <c r="BA47" s="261">
        <f t="shared" si="61"/>
        <v>0</v>
      </c>
      <c r="BB47" s="261"/>
      <c r="BC47" s="261"/>
      <c r="BD47" s="261">
        <f t="shared" si="62"/>
        <v>0</v>
      </c>
      <c r="BE47" s="268">
        <f t="shared" ref="BE47:BE52" si="65">SUM(AS47:BD47)</f>
        <v>0</v>
      </c>
    </row>
    <row r="48" spans="1:58" x14ac:dyDescent="0.15">
      <c r="A48" s="107">
        <f>'Beräkningshjälp Lån'!$A$5</f>
        <v>0</v>
      </c>
      <c r="B48" s="236">
        <f>$D$18</f>
        <v>0</v>
      </c>
      <c r="C48" s="236"/>
      <c r="D48" s="236"/>
      <c r="E48" s="236"/>
      <c r="F48" s="236"/>
      <c r="G48" s="236"/>
      <c r="H48" s="236"/>
      <c r="I48" s="236"/>
      <c r="J48" s="261"/>
      <c r="K48" s="261"/>
      <c r="L48" s="261">
        <f t="shared" si="51"/>
        <v>0</v>
      </c>
      <c r="M48" s="261"/>
      <c r="N48" s="261"/>
      <c r="O48" s="261">
        <f t="shared" si="52"/>
        <v>0</v>
      </c>
      <c r="P48" s="261"/>
      <c r="Q48" s="261"/>
      <c r="R48" s="261">
        <f t="shared" si="53"/>
        <v>0</v>
      </c>
      <c r="S48" s="261"/>
      <c r="T48" s="261"/>
      <c r="U48" s="261">
        <f t="shared" si="54"/>
        <v>0</v>
      </c>
      <c r="V48" s="268">
        <f t="shared" si="63"/>
        <v>0</v>
      </c>
      <c r="W48" s="261"/>
      <c r="X48" s="261"/>
      <c r="Y48" s="261">
        <f t="shared" si="55"/>
        <v>0</v>
      </c>
      <c r="Z48" s="261"/>
      <c r="AA48" s="261"/>
      <c r="AB48" s="261">
        <f t="shared" si="56"/>
        <v>0</v>
      </c>
      <c r="AC48" s="261"/>
      <c r="AD48" s="261"/>
      <c r="AE48" s="261">
        <f t="shared" si="57"/>
        <v>0</v>
      </c>
      <c r="AF48" s="261"/>
      <c r="AG48" s="261"/>
      <c r="AH48" s="261">
        <f t="shared" si="58"/>
        <v>0</v>
      </c>
      <c r="AI48" s="268">
        <f t="shared" si="64"/>
        <v>0</v>
      </c>
      <c r="AR48" s="107">
        <f>$AJ$18</f>
        <v>0</v>
      </c>
      <c r="AS48" s="261"/>
      <c r="AT48" s="261"/>
      <c r="AU48" s="261">
        <f t="shared" si="59"/>
        <v>0</v>
      </c>
      <c r="AV48" s="261"/>
      <c r="AW48" s="261"/>
      <c r="AX48" s="261">
        <f t="shared" si="60"/>
        <v>0</v>
      </c>
      <c r="AY48" s="261"/>
      <c r="AZ48" s="261"/>
      <c r="BA48" s="261">
        <f t="shared" si="61"/>
        <v>0</v>
      </c>
      <c r="BB48" s="261"/>
      <c r="BC48" s="261"/>
      <c r="BD48" s="261">
        <f t="shared" si="62"/>
        <v>0</v>
      </c>
      <c r="BE48" s="268">
        <f t="shared" si="65"/>
        <v>0</v>
      </c>
    </row>
    <row r="49" spans="1:58" x14ac:dyDescent="0.15">
      <c r="A49" s="107">
        <f>'Beräkningshjälp Lån'!$A$6</f>
        <v>0</v>
      </c>
      <c r="B49" s="236">
        <f>$D$19</f>
        <v>0</v>
      </c>
      <c r="C49" s="236"/>
      <c r="D49" s="236"/>
      <c r="E49" s="236"/>
      <c r="F49" s="236"/>
      <c r="G49" s="236"/>
      <c r="H49" s="236"/>
      <c r="I49" s="236"/>
      <c r="J49" s="261"/>
      <c r="K49" s="261"/>
      <c r="L49" s="261">
        <f t="shared" si="51"/>
        <v>0</v>
      </c>
      <c r="M49" s="261"/>
      <c r="N49" s="261"/>
      <c r="O49" s="261">
        <f t="shared" si="52"/>
        <v>0</v>
      </c>
      <c r="P49" s="261"/>
      <c r="Q49" s="261"/>
      <c r="R49" s="261">
        <f t="shared" si="53"/>
        <v>0</v>
      </c>
      <c r="S49" s="261"/>
      <c r="T49" s="261"/>
      <c r="U49" s="261">
        <f t="shared" si="54"/>
        <v>0</v>
      </c>
      <c r="V49" s="268">
        <f t="shared" si="63"/>
        <v>0</v>
      </c>
      <c r="W49" s="261"/>
      <c r="X49" s="261"/>
      <c r="Y49" s="261">
        <f t="shared" si="55"/>
        <v>0</v>
      </c>
      <c r="Z49" s="261"/>
      <c r="AA49" s="261"/>
      <c r="AB49" s="261">
        <f t="shared" si="56"/>
        <v>0</v>
      </c>
      <c r="AC49" s="261"/>
      <c r="AD49" s="261"/>
      <c r="AE49" s="261">
        <f t="shared" si="57"/>
        <v>0</v>
      </c>
      <c r="AF49" s="261"/>
      <c r="AG49" s="261"/>
      <c r="AH49" s="261">
        <f t="shared" si="58"/>
        <v>0</v>
      </c>
      <c r="AI49" s="268">
        <f t="shared" si="64"/>
        <v>0</v>
      </c>
      <c r="AR49" s="107">
        <f>$AJ$19</f>
        <v>0</v>
      </c>
      <c r="AS49" s="261"/>
      <c r="AT49" s="261"/>
      <c r="AU49" s="261">
        <f t="shared" si="59"/>
        <v>0</v>
      </c>
      <c r="AV49" s="261"/>
      <c r="AW49" s="261"/>
      <c r="AX49" s="261">
        <f t="shared" si="60"/>
        <v>0</v>
      </c>
      <c r="AY49" s="261"/>
      <c r="AZ49" s="261"/>
      <c r="BA49" s="261">
        <f t="shared" si="61"/>
        <v>0</v>
      </c>
      <c r="BB49" s="261"/>
      <c r="BC49" s="261"/>
      <c r="BD49" s="261">
        <f t="shared" si="62"/>
        <v>0</v>
      </c>
      <c r="BE49" s="268">
        <f t="shared" si="65"/>
        <v>0</v>
      </c>
    </row>
    <row r="50" spans="1:58" x14ac:dyDescent="0.15">
      <c r="A50" s="107">
        <f>'Beräkningshjälp Lån'!$A$7</f>
        <v>0</v>
      </c>
      <c r="B50" s="236">
        <f>$D$20</f>
        <v>0</v>
      </c>
      <c r="C50" s="236"/>
      <c r="D50" s="236"/>
      <c r="E50" s="236"/>
      <c r="F50" s="236"/>
      <c r="G50" s="236"/>
      <c r="H50" s="236"/>
      <c r="I50" s="236"/>
      <c r="J50" s="261"/>
      <c r="K50" s="261"/>
      <c r="L50" s="261">
        <f t="shared" si="51"/>
        <v>0</v>
      </c>
      <c r="M50" s="261"/>
      <c r="N50" s="261"/>
      <c r="O50" s="261">
        <f t="shared" si="52"/>
        <v>0</v>
      </c>
      <c r="P50" s="261"/>
      <c r="Q50" s="261"/>
      <c r="R50" s="261">
        <f t="shared" si="53"/>
        <v>0</v>
      </c>
      <c r="S50" s="261"/>
      <c r="T50" s="261"/>
      <c r="U50" s="261">
        <f t="shared" si="54"/>
        <v>0</v>
      </c>
      <c r="V50" s="268">
        <f t="shared" si="63"/>
        <v>0</v>
      </c>
      <c r="W50" s="261"/>
      <c r="X50" s="261"/>
      <c r="Y50" s="261">
        <f t="shared" si="55"/>
        <v>0</v>
      </c>
      <c r="Z50" s="261"/>
      <c r="AA50" s="261"/>
      <c r="AB50" s="261">
        <f t="shared" si="56"/>
        <v>0</v>
      </c>
      <c r="AC50" s="261"/>
      <c r="AD50" s="261"/>
      <c r="AE50" s="261">
        <f t="shared" si="57"/>
        <v>0</v>
      </c>
      <c r="AF50" s="261"/>
      <c r="AG50" s="261"/>
      <c r="AH50" s="261">
        <f t="shared" si="58"/>
        <v>0</v>
      </c>
      <c r="AI50" s="268">
        <f t="shared" si="64"/>
        <v>0</v>
      </c>
      <c r="AR50" s="107">
        <f>$AJ$20</f>
        <v>0</v>
      </c>
      <c r="AS50" s="261"/>
      <c r="AT50" s="261"/>
      <c r="AU50" s="261">
        <f t="shared" si="59"/>
        <v>0</v>
      </c>
      <c r="AV50" s="261"/>
      <c r="AW50" s="261"/>
      <c r="AX50" s="261">
        <f t="shared" si="60"/>
        <v>0</v>
      </c>
      <c r="AY50" s="261"/>
      <c r="AZ50" s="261"/>
      <c r="BA50" s="261">
        <f t="shared" si="61"/>
        <v>0</v>
      </c>
      <c r="BB50" s="261"/>
      <c r="BC50" s="261"/>
      <c r="BD50" s="261">
        <f t="shared" si="62"/>
        <v>0</v>
      </c>
      <c r="BE50" s="268">
        <f t="shared" si="65"/>
        <v>0</v>
      </c>
    </row>
    <row r="51" spans="1:58" x14ac:dyDescent="0.15">
      <c r="A51" s="107">
        <f>'Beräkningshjälp Lån'!$A$8</f>
        <v>0</v>
      </c>
      <c r="B51" s="236">
        <f>$D$21</f>
        <v>0</v>
      </c>
      <c r="C51" s="236"/>
      <c r="D51" s="236"/>
      <c r="E51" s="236"/>
      <c r="F51" s="236"/>
      <c r="G51" s="236"/>
      <c r="H51" s="236"/>
      <c r="I51" s="236"/>
      <c r="J51" s="261"/>
      <c r="K51" s="261"/>
      <c r="L51" s="261">
        <f t="shared" si="51"/>
        <v>0</v>
      </c>
      <c r="M51" s="261"/>
      <c r="N51" s="261"/>
      <c r="O51" s="261">
        <f t="shared" si="52"/>
        <v>0</v>
      </c>
      <c r="P51" s="261"/>
      <c r="Q51" s="261"/>
      <c r="R51" s="261">
        <f t="shared" si="53"/>
        <v>0</v>
      </c>
      <c r="S51" s="261"/>
      <c r="T51" s="261"/>
      <c r="U51" s="261">
        <f t="shared" si="54"/>
        <v>0</v>
      </c>
      <c r="V51" s="268">
        <f t="shared" si="63"/>
        <v>0</v>
      </c>
      <c r="W51" s="261"/>
      <c r="X51" s="261"/>
      <c r="Y51" s="261">
        <f t="shared" si="55"/>
        <v>0</v>
      </c>
      <c r="Z51" s="261"/>
      <c r="AA51" s="261"/>
      <c r="AB51" s="261">
        <f t="shared" si="56"/>
        <v>0</v>
      </c>
      <c r="AC51" s="261"/>
      <c r="AD51" s="261"/>
      <c r="AE51" s="261">
        <f t="shared" si="57"/>
        <v>0</v>
      </c>
      <c r="AF51" s="261"/>
      <c r="AG51" s="261"/>
      <c r="AH51" s="261">
        <f t="shared" si="58"/>
        <v>0</v>
      </c>
      <c r="AI51" s="268">
        <f t="shared" si="64"/>
        <v>0</v>
      </c>
      <c r="AR51" s="107">
        <f>$AJ$21</f>
        <v>0</v>
      </c>
      <c r="AS51" s="261"/>
      <c r="AT51" s="261"/>
      <c r="AU51" s="261">
        <f t="shared" si="59"/>
        <v>0</v>
      </c>
      <c r="AV51" s="261"/>
      <c r="AW51" s="261"/>
      <c r="AX51" s="261">
        <f t="shared" si="60"/>
        <v>0</v>
      </c>
      <c r="AY51" s="261"/>
      <c r="AZ51" s="261"/>
      <c r="BA51" s="261">
        <f t="shared" si="61"/>
        <v>0</v>
      </c>
      <c r="BB51" s="261"/>
      <c r="BC51" s="261"/>
      <c r="BD51" s="261">
        <f t="shared" si="62"/>
        <v>0</v>
      </c>
      <c r="BE51" s="268">
        <f t="shared" si="65"/>
        <v>0</v>
      </c>
    </row>
    <row r="52" spans="1:58" x14ac:dyDescent="0.15">
      <c r="A52" s="107">
        <f>'Beräkningshjälp Lån'!$A$9</f>
        <v>0</v>
      </c>
      <c r="B52" s="236">
        <f>$D$22</f>
        <v>0</v>
      </c>
      <c r="C52" s="236"/>
      <c r="D52" s="236"/>
      <c r="E52" s="236"/>
      <c r="F52" s="236"/>
      <c r="G52" s="236"/>
      <c r="H52" s="236"/>
      <c r="I52" s="236"/>
      <c r="J52" s="261"/>
      <c r="K52" s="261"/>
      <c r="L52" s="261">
        <f t="shared" si="51"/>
        <v>0</v>
      </c>
      <c r="M52" s="261"/>
      <c r="N52" s="261"/>
      <c r="O52" s="261">
        <f t="shared" si="52"/>
        <v>0</v>
      </c>
      <c r="P52" s="261"/>
      <c r="Q52" s="261"/>
      <c r="R52" s="261">
        <f t="shared" si="53"/>
        <v>0</v>
      </c>
      <c r="S52" s="261"/>
      <c r="T52" s="261"/>
      <c r="U52" s="261">
        <f t="shared" si="54"/>
        <v>0</v>
      </c>
      <c r="V52" s="268">
        <f t="shared" si="63"/>
        <v>0</v>
      </c>
      <c r="W52" s="261"/>
      <c r="X52" s="261"/>
      <c r="Y52" s="261">
        <f t="shared" si="55"/>
        <v>0</v>
      </c>
      <c r="Z52" s="261"/>
      <c r="AA52" s="261"/>
      <c r="AB52" s="261">
        <f t="shared" si="56"/>
        <v>0</v>
      </c>
      <c r="AC52" s="261"/>
      <c r="AD52" s="261"/>
      <c r="AE52" s="261">
        <f t="shared" si="57"/>
        <v>0</v>
      </c>
      <c r="AF52" s="261"/>
      <c r="AG52" s="261"/>
      <c r="AH52" s="261">
        <f t="shared" si="58"/>
        <v>0</v>
      </c>
      <c r="AI52" s="268">
        <f t="shared" si="64"/>
        <v>0</v>
      </c>
      <c r="AR52" s="107">
        <f>$AJ$22</f>
        <v>0</v>
      </c>
      <c r="AS52" s="261"/>
      <c r="AT52" s="261"/>
      <c r="AU52" s="261">
        <f t="shared" si="59"/>
        <v>0</v>
      </c>
      <c r="AV52" s="261"/>
      <c r="AW52" s="261"/>
      <c r="AX52" s="261">
        <f t="shared" si="60"/>
        <v>0</v>
      </c>
      <c r="AY52" s="261"/>
      <c r="AZ52" s="261"/>
      <c r="BA52" s="261">
        <f t="shared" si="61"/>
        <v>0</v>
      </c>
      <c r="BB52" s="261"/>
      <c r="BC52" s="261"/>
      <c r="BD52" s="261">
        <f t="shared" si="62"/>
        <v>0</v>
      </c>
      <c r="BE52" s="268">
        <f t="shared" si="65"/>
        <v>0</v>
      </c>
      <c r="BF52" s="36"/>
    </row>
    <row r="53" spans="1:58" x14ac:dyDescent="0.15">
      <c r="A53" s="266"/>
      <c r="B53" s="267"/>
      <c r="C53" s="267"/>
      <c r="D53" s="267"/>
      <c r="E53" s="267"/>
      <c r="F53" s="267"/>
      <c r="G53" s="267"/>
      <c r="H53" s="267"/>
      <c r="I53" s="267"/>
      <c r="J53" s="269">
        <f t="shared" ref="J53:U53" si="66">SUM(J46:J52)</f>
        <v>0</v>
      </c>
      <c r="K53" s="269">
        <f t="shared" si="66"/>
        <v>0</v>
      </c>
      <c r="L53" s="269">
        <f t="shared" si="66"/>
        <v>0</v>
      </c>
      <c r="M53" s="269">
        <f t="shared" si="66"/>
        <v>0</v>
      </c>
      <c r="N53" s="269">
        <f t="shared" si="66"/>
        <v>0</v>
      </c>
      <c r="O53" s="269">
        <f t="shared" si="66"/>
        <v>0</v>
      </c>
      <c r="P53" s="269">
        <f t="shared" si="66"/>
        <v>0</v>
      </c>
      <c r="Q53" s="269">
        <f t="shared" si="66"/>
        <v>0</v>
      </c>
      <c r="R53" s="269">
        <f t="shared" si="66"/>
        <v>0</v>
      </c>
      <c r="S53" s="269">
        <f t="shared" si="66"/>
        <v>0</v>
      </c>
      <c r="T53" s="269">
        <f t="shared" si="66"/>
        <v>0</v>
      </c>
      <c r="U53" s="269">
        <f t="shared" si="66"/>
        <v>0</v>
      </c>
      <c r="V53" s="278"/>
      <c r="W53" s="269">
        <f t="shared" ref="W53:AH53" si="67">SUM(W46:W52)</f>
        <v>0</v>
      </c>
      <c r="X53" s="269">
        <f t="shared" si="67"/>
        <v>0</v>
      </c>
      <c r="Y53" s="269">
        <f t="shared" si="67"/>
        <v>0</v>
      </c>
      <c r="Z53" s="269">
        <f t="shared" si="67"/>
        <v>0</v>
      </c>
      <c r="AA53" s="269">
        <f t="shared" si="67"/>
        <v>0</v>
      </c>
      <c r="AB53" s="269">
        <f t="shared" si="67"/>
        <v>0</v>
      </c>
      <c r="AC53" s="269">
        <f t="shared" si="67"/>
        <v>0</v>
      </c>
      <c r="AD53" s="269">
        <f t="shared" si="67"/>
        <v>0</v>
      </c>
      <c r="AE53" s="269">
        <f t="shared" si="67"/>
        <v>0</v>
      </c>
      <c r="AF53" s="269">
        <f t="shared" si="67"/>
        <v>0</v>
      </c>
      <c r="AG53" s="269">
        <f t="shared" si="67"/>
        <v>0</v>
      </c>
      <c r="AH53" s="269">
        <f t="shared" si="67"/>
        <v>0</v>
      </c>
      <c r="AI53" s="278"/>
      <c r="AR53" s="266"/>
      <c r="AS53" s="269">
        <f t="shared" ref="AS53:BD53" si="68">SUM(AS46:AS52)</f>
        <v>0</v>
      </c>
      <c r="AT53" s="269">
        <f t="shared" si="68"/>
        <v>0</v>
      </c>
      <c r="AU53" s="269">
        <f t="shared" si="68"/>
        <v>0</v>
      </c>
      <c r="AV53" s="269">
        <f t="shared" si="68"/>
        <v>0</v>
      </c>
      <c r="AW53" s="269">
        <f t="shared" si="68"/>
        <v>0</v>
      </c>
      <c r="AX53" s="269">
        <f t="shared" si="68"/>
        <v>0</v>
      </c>
      <c r="AY53" s="269">
        <f t="shared" si="68"/>
        <v>0</v>
      </c>
      <c r="AZ53" s="269">
        <f t="shared" si="68"/>
        <v>0</v>
      </c>
      <c r="BA53" s="269">
        <f t="shared" si="68"/>
        <v>0</v>
      </c>
      <c r="BB53" s="269">
        <f t="shared" si="68"/>
        <v>0</v>
      </c>
      <c r="BC53" s="269">
        <f t="shared" si="68"/>
        <v>0</v>
      </c>
      <c r="BD53" s="269">
        <f t="shared" si="68"/>
        <v>0</v>
      </c>
      <c r="BF53" s="36"/>
    </row>
    <row r="54" spans="1:58" x14ac:dyDescent="0.15">
      <c r="A54" s="57"/>
      <c r="B54" s="57"/>
      <c r="C54" s="57"/>
      <c r="D54" s="57"/>
      <c r="E54" s="57"/>
      <c r="F54" s="57"/>
      <c r="G54" s="57"/>
      <c r="H54" s="57"/>
      <c r="I54" s="57"/>
      <c r="J54" s="57"/>
      <c r="K54" s="57"/>
      <c r="L54" s="57"/>
      <c r="M54" s="57"/>
      <c r="N54" s="57"/>
      <c r="O54" s="57"/>
      <c r="P54" s="57"/>
      <c r="Q54" s="57"/>
      <c r="R54" s="57"/>
      <c r="S54" s="57"/>
      <c r="T54" s="57"/>
      <c r="U54" s="269">
        <f>SUM(J46:U52)</f>
        <v>0</v>
      </c>
      <c r="V54" s="269">
        <f>SUM(V46:V52)</f>
        <v>0</v>
      </c>
      <c r="W54" s="57"/>
      <c r="X54" s="57"/>
      <c r="Y54" s="57"/>
      <c r="Z54" s="57"/>
      <c r="AA54" s="57"/>
      <c r="AB54" s="57"/>
      <c r="AC54" s="57"/>
      <c r="AD54" s="57"/>
      <c r="AE54" s="57"/>
      <c r="AF54" s="57"/>
      <c r="AG54" s="57"/>
      <c r="AH54" s="269">
        <f>SUM(W46:AH52)</f>
        <v>0</v>
      </c>
      <c r="AI54" s="269">
        <f>SUM(AI46:AI52)</f>
        <v>0</v>
      </c>
      <c r="AR54" s="57"/>
      <c r="AS54" s="57"/>
      <c r="AT54" s="57"/>
      <c r="AU54" s="57"/>
      <c r="AV54" s="57"/>
      <c r="AW54" s="57"/>
      <c r="AX54" s="57"/>
      <c r="AY54" s="57"/>
      <c r="AZ54" s="57"/>
      <c r="BA54" s="57"/>
      <c r="BB54" s="57"/>
      <c r="BC54" s="57"/>
      <c r="BD54" s="269">
        <f>SUM(AS47:BD52)</f>
        <v>0</v>
      </c>
      <c r="BE54" s="269">
        <f>SUM(BE46:BE52)</f>
        <v>0</v>
      </c>
      <c r="BF54" s="57"/>
    </row>
    <row r="55" spans="1:58" x14ac:dyDescent="0.15">
      <c r="A55" s="264" t="s">
        <v>286</v>
      </c>
      <c r="B55" s="179"/>
      <c r="C55" s="179"/>
      <c r="D55" s="179"/>
      <c r="E55" s="179"/>
      <c r="F55" s="179"/>
      <c r="G55" s="179"/>
      <c r="H55" s="179"/>
      <c r="I55" s="179"/>
      <c r="J55" s="155">
        <v>1</v>
      </c>
      <c r="K55" s="155">
        <v>2</v>
      </c>
      <c r="L55" s="155">
        <v>3</v>
      </c>
      <c r="M55" s="155">
        <v>4</v>
      </c>
      <c r="N55" s="155">
        <v>5</v>
      </c>
      <c r="O55" s="155">
        <v>6</v>
      </c>
      <c r="P55" s="155">
        <v>7</v>
      </c>
      <c r="Q55" s="155">
        <v>8</v>
      </c>
      <c r="R55" s="155">
        <v>9</v>
      </c>
      <c r="S55" s="155">
        <v>10</v>
      </c>
      <c r="T55" s="155">
        <v>11</v>
      </c>
      <c r="U55" s="155">
        <v>12</v>
      </c>
      <c r="V55" s="155"/>
      <c r="W55" s="155">
        <v>13</v>
      </c>
      <c r="X55" s="155">
        <v>14</v>
      </c>
      <c r="Y55" s="155">
        <v>15</v>
      </c>
      <c r="Z55" s="155">
        <v>16</v>
      </c>
      <c r="AA55" s="155">
        <v>17</v>
      </c>
      <c r="AB55" s="155">
        <v>18</v>
      </c>
      <c r="AC55" s="155">
        <v>19</v>
      </c>
      <c r="AD55" s="155">
        <v>20</v>
      </c>
      <c r="AE55" s="155">
        <v>21</v>
      </c>
      <c r="AF55" s="155">
        <v>22</v>
      </c>
      <c r="AG55" s="155">
        <v>23</v>
      </c>
      <c r="AH55" s="155">
        <v>24</v>
      </c>
      <c r="AI55" s="155"/>
      <c r="AR55" s="264" t="str">
        <f>A55&amp;" År2"</f>
        <v>Amortering Halvår År2</v>
      </c>
      <c r="AS55" s="155">
        <v>1</v>
      </c>
      <c r="AT55" s="155">
        <v>2</v>
      </c>
      <c r="AU55" s="155">
        <v>3</v>
      </c>
      <c r="AV55" s="155">
        <v>4</v>
      </c>
      <c r="AW55" s="155">
        <v>5</v>
      </c>
      <c r="AX55" s="155">
        <v>6</v>
      </c>
      <c r="AY55" s="155">
        <v>7</v>
      </c>
      <c r="AZ55" s="155">
        <v>8</v>
      </c>
      <c r="BA55" s="155">
        <v>9</v>
      </c>
      <c r="BB55" s="155">
        <v>10</v>
      </c>
      <c r="BC55" s="155">
        <v>11</v>
      </c>
      <c r="BD55" s="155">
        <v>12</v>
      </c>
      <c r="BE55" s="155"/>
    </row>
    <row r="56" spans="1:58" x14ac:dyDescent="0.15">
      <c r="A56" s="107">
        <f>'Beräkningshjälp Lån'!$A$3</f>
        <v>0</v>
      </c>
      <c r="B56" s="236">
        <f>$D$16</f>
        <v>0</v>
      </c>
      <c r="C56" s="236"/>
      <c r="D56" s="236"/>
      <c r="E56" s="236"/>
      <c r="F56" s="236"/>
      <c r="G56" s="236"/>
      <c r="H56" s="236"/>
      <c r="I56" s="236"/>
      <c r="J56" s="261"/>
      <c r="K56" s="261"/>
      <c r="L56" s="261"/>
      <c r="M56" s="261"/>
      <c r="N56" s="261"/>
      <c r="O56" s="261">
        <f t="shared" ref="O56:O62" si="69">SUM(J46:O46)</f>
        <v>0</v>
      </c>
      <c r="P56" s="261"/>
      <c r="Q56" s="261"/>
      <c r="R56" s="261"/>
      <c r="S56" s="261"/>
      <c r="T56" s="261"/>
      <c r="U56" s="261">
        <f t="shared" ref="U56:U62" si="70">SUM(P46:U46)</f>
        <v>0</v>
      </c>
      <c r="V56" s="268">
        <f>SUM(J56:U56)</f>
        <v>0</v>
      </c>
      <c r="W56" s="261"/>
      <c r="X56" s="261"/>
      <c r="Y56" s="261"/>
      <c r="Z56" s="261"/>
      <c r="AA56" s="261"/>
      <c r="AB56" s="261">
        <f t="shared" ref="AB56:AB62" si="71">SUM(W46:AB46)</f>
        <v>0</v>
      </c>
      <c r="AC56" s="261"/>
      <c r="AD56" s="261"/>
      <c r="AE56" s="261"/>
      <c r="AF56" s="261"/>
      <c r="AG56" s="261"/>
      <c r="AH56" s="261">
        <f t="shared" ref="AH56:AH62" si="72">SUM(AC46:AH46)</f>
        <v>0</v>
      </c>
      <c r="AI56" s="268">
        <f>SUM(W56:AH56)</f>
        <v>0</v>
      </c>
      <c r="AR56" s="107">
        <f>$AJ$16</f>
        <v>0</v>
      </c>
      <c r="AS56" s="261"/>
      <c r="AT56" s="261"/>
      <c r="AU56" s="261"/>
      <c r="AV56" s="261"/>
      <c r="AW56" s="261"/>
      <c r="AX56" s="261">
        <f t="shared" ref="AX56:AX62" si="73">SUM(AS46:AX46)</f>
        <v>0</v>
      </c>
      <c r="AY56" s="261"/>
      <c r="AZ56" s="261"/>
      <c r="BA56" s="261"/>
      <c r="BB56" s="261"/>
      <c r="BC56" s="261"/>
      <c r="BD56" s="261">
        <f t="shared" ref="BD56:BD62" si="74">SUM(AY46:BD46)</f>
        <v>0</v>
      </c>
      <c r="BE56" s="268">
        <f>SUM(AS56:BD56)</f>
        <v>0</v>
      </c>
    </row>
    <row r="57" spans="1:58" x14ac:dyDescent="0.15">
      <c r="A57" s="107">
        <f>'Beräkningshjälp Lån'!$A$4</f>
        <v>0</v>
      </c>
      <c r="B57" s="236">
        <f>$D$17</f>
        <v>0</v>
      </c>
      <c r="C57" s="236"/>
      <c r="D57" s="236"/>
      <c r="E57" s="236"/>
      <c r="F57" s="236"/>
      <c r="G57" s="236"/>
      <c r="H57" s="236"/>
      <c r="I57" s="236"/>
      <c r="J57" s="261"/>
      <c r="K57" s="261"/>
      <c r="L57" s="261"/>
      <c r="M57" s="261"/>
      <c r="N57" s="261"/>
      <c r="O57" s="261">
        <f t="shared" si="69"/>
        <v>0</v>
      </c>
      <c r="P57" s="261"/>
      <c r="Q57" s="261"/>
      <c r="R57" s="261"/>
      <c r="S57" s="261"/>
      <c r="T57" s="261"/>
      <c r="U57" s="261">
        <f t="shared" si="70"/>
        <v>0</v>
      </c>
      <c r="V57" s="268">
        <f t="shared" ref="V57:V62" si="75">SUM(J57:U57)</f>
        <v>0</v>
      </c>
      <c r="W57" s="261"/>
      <c r="X57" s="261"/>
      <c r="Y57" s="261"/>
      <c r="Z57" s="261"/>
      <c r="AA57" s="261"/>
      <c r="AB57" s="261">
        <f t="shared" si="71"/>
        <v>0</v>
      </c>
      <c r="AC57" s="261"/>
      <c r="AD57" s="261"/>
      <c r="AE57" s="261"/>
      <c r="AF57" s="261"/>
      <c r="AG57" s="261"/>
      <c r="AH57" s="261">
        <f t="shared" si="72"/>
        <v>0</v>
      </c>
      <c r="AI57" s="268">
        <f t="shared" ref="AI57:AI62" si="76">SUM(W57:AH57)</f>
        <v>0</v>
      </c>
      <c r="AR57" s="107">
        <f>$AJ$17</f>
        <v>0</v>
      </c>
      <c r="AS57" s="261"/>
      <c r="AT57" s="261"/>
      <c r="AU57" s="261"/>
      <c r="AV57" s="261"/>
      <c r="AW57" s="261"/>
      <c r="AX57" s="261">
        <f t="shared" si="73"/>
        <v>0</v>
      </c>
      <c r="AY57" s="261"/>
      <c r="AZ57" s="261"/>
      <c r="BA57" s="261"/>
      <c r="BB57" s="261"/>
      <c r="BC57" s="261"/>
      <c r="BD57" s="261">
        <f t="shared" si="74"/>
        <v>0</v>
      </c>
      <c r="BE57" s="268">
        <f t="shared" ref="BE57:BE62" si="77">SUM(AS57:BD57)</f>
        <v>0</v>
      </c>
    </row>
    <row r="58" spans="1:58" x14ac:dyDescent="0.15">
      <c r="A58" s="107">
        <f>'Beräkningshjälp Lån'!$A$5</f>
        <v>0</v>
      </c>
      <c r="B58" s="236">
        <f>$D$18</f>
        <v>0</v>
      </c>
      <c r="C58" s="236"/>
      <c r="D58" s="236"/>
      <c r="E58" s="236"/>
      <c r="F58" s="236"/>
      <c r="G58" s="236"/>
      <c r="H58" s="236"/>
      <c r="I58" s="236"/>
      <c r="J58" s="261"/>
      <c r="K58" s="261"/>
      <c r="L58" s="261"/>
      <c r="M58" s="261"/>
      <c r="N58" s="261"/>
      <c r="O58" s="261">
        <f t="shared" si="69"/>
        <v>0</v>
      </c>
      <c r="P58" s="261"/>
      <c r="Q58" s="261"/>
      <c r="R58" s="261"/>
      <c r="S58" s="261"/>
      <c r="T58" s="261"/>
      <c r="U58" s="261">
        <f t="shared" si="70"/>
        <v>0</v>
      </c>
      <c r="V58" s="268">
        <f t="shared" si="75"/>
        <v>0</v>
      </c>
      <c r="W58" s="261"/>
      <c r="X58" s="261"/>
      <c r="Y58" s="261"/>
      <c r="Z58" s="261"/>
      <c r="AA58" s="261"/>
      <c r="AB58" s="261">
        <f t="shared" si="71"/>
        <v>0</v>
      </c>
      <c r="AC58" s="261"/>
      <c r="AD58" s="261"/>
      <c r="AE58" s="261"/>
      <c r="AF58" s="261"/>
      <c r="AG58" s="261"/>
      <c r="AH58" s="261">
        <f t="shared" si="72"/>
        <v>0</v>
      </c>
      <c r="AI58" s="268">
        <f t="shared" si="76"/>
        <v>0</v>
      </c>
      <c r="AR58" s="107">
        <f>$AJ$18</f>
        <v>0</v>
      </c>
      <c r="AS58" s="261"/>
      <c r="AT58" s="261"/>
      <c r="AU58" s="261"/>
      <c r="AV58" s="261"/>
      <c r="AW58" s="261"/>
      <c r="AX58" s="261">
        <f t="shared" si="73"/>
        <v>0</v>
      </c>
      <c r="AY58" s="261"/>
      <c r="AZ58" s="261"/>
      <c r="BA58" s="261"/>
      <c r="BB58" s="261"/>
      <c r="BC58" s="261"/>
      <c r="BD58" s="261">
        <f t="shared" si="74"/>
        <v>0</v>
      </c>
      <c r="BE58" s="268">
        <f t="shared" si="77"/>
        <v>0</v>
      </c>
    </row>
    <row r="59" spans="1:58" x14ac:dyDescent="0.15">
      <c r="A59" s="107">
        <f>'Beräkningshjälp Lån'!$A$6</f>
        <v>0</v>
      </c>
      <c r="B59" s="236">
        <f>$D$19</f>
        <v>0</v>
      </c>
      <c r="C59" s="236"/>
      <c r="D59" s="236"/>
      <c r="E59" s="236"/>
      <c r="F59" s="236"/>
      <c r="G59" s="236"/>
      <c r="H59" s="236"/>
      <c r="I59" s="236"/>
      <c r="J59" s="261"/>
      <c r="K59" s="261"/>
      <c r="L59" s="261"/>
      <c r="M59" s="261"/>
      <c r="N59" s="261"/>
      <c r="O59" s="261">
        <f t="shared" si="69"/>
        <v>0</v>
      </c>
      <c r="P59" s="261"/>
      <c r="Q59" s="261"/>
      <c r="R59" s="261"/>
      <c r="S59" s="261"/>
      <c r="T59" s="261"/>
      <c r="U59" s="261">
        <f t="shared" si="70"/>
        <v>0</v>
      </c>
      <c r="V59" s="268">
        <f t="shared" si="75"/>
        <v>0</v>
      </c>
      <c r="W59" s="261"/>
      <c r="X59" s="261"/>
      <c r="Y59" s="261"/>
      <c r="Z59" s="261"/>
      <c r="AA59" s="261"/>
      <c r="AB59" s="261">
        <f t="shared" si="71"/>
        <v>0</v>
      </c>
      <c r="AC59" s="261"/>
      <c r="AD59" s="261"/>
      <c r="AE59" s="261"/>
      <c r="AF59" s="261"/>
      <c r="AG59" s="261"/>
      <c r="AH59" s="261">
        <f t="shared" si="72"/>
        <v>0</v>
      </c>
      <c r="AI59" s="268">
        <f t="shared" si="76"/>
        <v>0</v>
      </c>
      <c r="AR59" s="107">
        <f>$AJ$19</f>
        <v>0</v>
      </c>
      <c r="AS59" s="261"/>
      <c r="AT59" s="261"/>
      <c r="AU59" s="261"/>
      <c r="AV59" s="261"/>
      <c r="AW59" s="261"/>
      <c r="AX59" s="261">
        <f t="shared" si="73"/>
        <v>0</v>
      </c>
      <c r="AY59" s="261"/>
      <c r="AZ59" s="261"/>
      <c r="BA59" s="261"/>
      <c r="BB59" s="261"/>
      <c r="BC59" s="261"/>
      <c r="BD59" s="261">
        <f t="shared" si="74"/>
        <v>0</v>
      </c>
      <c r="BE59" s="268">
        <f t="shared" si="77"/>
        <v>0</v>
      </c>
    </row>
    <row r="60" spans="1:58" x14ac:dyDescent="0.15">
      <c r="A60" s="107">
        <f>'Beräkningshjälp Lån'!$A$7</f>
        <v>0</v>
      </c>
      <c r="B60" s="236">
        <f>$D$20</f>
        <v>0</v>
      </c>
      <c r="C60" s="236"/>
      <c r="D60" s="236"/>
      <c r="E60" s="236"/>
      <c r="F60" s="236"/>
      <c r="G60" s="236"/>
      <c r="H60" s="236"/>
      <c r="I60" s="236"/>
      <c r="J60" s="261"/>
      <c r="K60" s="261"/>
      <c r="L60" s="261"/>
      <c r="M60" s="261"/>
      <c r="N60" s="261"/>
      <c r="O60" s="261">
        <f t="shared" si="69"/>
        <v>0</v>
      </c>
      <c r="P60" s="261"/>
      <c r="Q60" s="261"/>
      <c r="R60" s="261"/>
      <c r="S60" s="261"/>
      <c r="T60" s="261"/>
      <c r="U60" s="261">
        <f t="shared" si="70"/>
        <v>0</v>
      </c>
      <c r="V60" s="268">
        <f t="shared" si="75"/>
        <v>0</v>
      </c>
      <c r="W60" s="261"/>
      <c r="X60" s="261"/>
      <c r="Y60" s="261"/>
      <c r="Z60" s="261"/>
      <c r="AA60" s="261"/>
      <c r="AB60" s="261">
        <f t="shared" si="71"/>
        <v>0</v>
      </c>
      <c r="AC60" s="261"/>
      <c r="AD60" s="261"/>
      <c r="AE60" s="261"/>
      <c r="AF60" s="261"/>
      <c r="AG60" s="261"/>
      <c r="AH60" s="261">
        <f t="shared" si="72"/>
        <v>0</v>
      </c>
      <c r="AI60" s="268">
        <f t="shared" si="76"/>
        <v>0</v>
      </c>
      <c r="AR60" s="107">
        <f>$AJ$20</f>
        <v>0</v>
      </c>
      <c r="AS60" s="261"/>
      <c r="AT60" s="261"/>
      <c r="AU60" s="261"/>
      <c r="AV60" s="261"/>
      <c r="AW60" s="261"/>
      <c r="AX60" s="261">
        <f t="shared" si="73"/>
        <v>0</v>
      </c>
      <c r="AY60" s="261"/>
      <c r="AZ60" s="261"/>
      <c r="BA60" s="261"/>
      <c r="BB60" s="261"/>
      <c r="BC60" s="261"/>
      <c r="BD60" s="261">
        <f t="shared" si="74"/>
        <v>0</v>
      </c>
      <c r="BE60" s="268">
        <f t="shared" si="77"/>
        <v>0</v>
      </c>
    </row>
    <row r="61" spans="1:58" x14ac:dyDescent="0.15">
      <c r="A61" s="107">
        <f>'Beräkningshjälp Lån'!$A$8</f>
        <v>0</v>
      </c>
      <c r="B61" s="236">
        <f>$D$21</f>
        <v>0</v>
      </c>
      <c r="C61" s="236"/>
      <c r="D61" s="236"/>
      <c r="E61" s="236"/>
      <c r="F61" s="236"/>
      <c r="G61" s="236"/>
      <c r="H61" s="236"/>
      <c r="I61" s="236"/>
      <c r="J61" s="261"/>
      <c r="K61" s="261"/>
      <c r="L61" s="261"/>
      <c r="M61" s="261"/>
      <c r="N61" s="261"/>
      <c r="O61" s="261">
        <f t="shared" si="69"/>
        <v>0</v>
      </c>
      <c r="P61" s="261"/>
      <c r="Q61" s="261"/>
      <c r="R61" s="261"/>
      <c r="S61" s="261"/>
      <c r="T61" s="261"/>
      <c r="U61" s="261">
        <f t="shared" si="70"/>
        <v>0</v>
      </c>
      <c r="V61" s="268">
        <f t="shared" si="75"/>
        <v>0</v>
      </c>
      <c r="W61" s="261"/>
      <c r="X61" s="261"/>
      <c r="Y61" s="261"/>
      <c r="Z61" s="261"/>
      <c r="AA61" s="261"/>
      <c r="AB61" s="261">
        <f t="shared" si="71"/>
        <v>0</v>
      </c>
      <c r="AC61" s="261"/>
      <c r="AD61" s="261"/>
      <c r="AE61" s="261"/>
      <c r="AF61" s="261"/>
      <c r="AG61" s="261"/>
      <c r="AH61" s="261">
        <f t="shared" si="72"/>
        <v>0</v>
      </c>
      <c r="AI61" s="268">
        <f t="shared" si="76"/>
        <v>0</v>
      </c>
      <c r="AR61" s="107">
        <f>$AJ$21</f>
        <v>0</v>
      </c>
      <c r="AS61" s="261"/>
      <c r="AT61" s="261"/>
      <c r="AU61" s="261"/>
      <c r="AV61" s="261"/>
      <c r="AW61" s="261"/>
      <c r="AX61" s="261">
        <f t="shared" si="73"/>
        <v>0</v>
      </c>
      <c r="AY61" s="261"/>
      <c r="AZ61" s="261"/>
      <c r="BA61" s="261"/>
      <c r="BB61" s="261"/>
      <c r="BC61" s="261"/>
      <c r="BD61" s="261">
        <f t="shared" si="74"/>
        <v>0</v>
      </c>
      <c r="BE61" s="268">
        <f t="shared" si="77"/>
        <v>0</v>
      </c>
    </row>
    <row r="62" spans="1:58" x14ac:dyDescent="0.15">
      <c r="A62" s="107">
        <f>'Beräkningshjälp Lån'!$A$9</f>
        <v>0</v>
      </c>
      <c r="B62" s="236">
        <f>$D$22</f>
        <v>0</v>
      </c>
      <c r="C62" s="236"/>
      <c r="D62" s="236"/>
      <c r="E62" s="236"/>
      <c r="F62" s="236"/>
      <c r="G62" s="236"/>
      <c r="H62" s="236"/>
      <c r="I62" s="236"/>
      <c r="J62" s="261"/>
      <c r="K62" s="261"/>
      <c r="L62" s="261"/>
      <c r="M62" s="261"/>
      <c r="N62" s="261"/>
      <c r="O62" s="261">
        <f t="shared" si="69"/>
        <v>0</v>
      </c>
      <c r="P62" s="261"/>
      <c r="Q62" s="261"/>
      <c r="R62" s="261"/>
      <c r="S62" s="261"/>
      <c r="T62" s="261"/>
      <c r="U62" s="261">
        <f t="shared" si="70"/>
        <v>0</v>
      </c>
      <c r="V62" s="268">
        <f t="shared" si="75"/>
        <v>0</v>
      </c>
      <c r="W62" s="261"/>
      <c r="X62" s="261"/>
      <c r="Y62" s="261"/>
      <c r="Z62" s="261"/>
      <c r="AA62" s="261"/>
      <c r="AB62" s="261">
        <f t="shared" si="71"/>
        <v>0</v>
      </c>
      <c r="AC62" s="261"/>
      <c r="AD62" s="261"/>
      <c r="AE62" s="261"/>
      <c r="AF62" s="261"/>
      <c r="AG62" s="261"/>
      <c r="AH62" s="261">
        <f t="shared" si="72"/>
        <v>0</v>
      </c>
      <c r="AI62" s="268">
        <f t="shared" si="76"/>
        <v>0</v>
      </c>
      <c r="AR62" s="107">
        <f>$AJ$22</f>
        <v>0</v>
      </c>
      <c r="AS62" s="261"/>
      <c r="AT62" s="261"/>
      <c r="AU62" s="261"/>
      <c r="AV62" s="261"/>
      <c r="AW62" s="261"/>
      <c r="AX62" s="261">
        <f t="shared" si="73"/>
        <v>0</v>
      </c>
      <c r="AY62" s="261"/>
      <c r="AZ62" s="261"/>
      <c r="BA62" s="261"/>
      <c r="BB62" s="261"/>
      <c r="BC62" s="261"/>
      <c r="BD62" s="261">
        <f t="shared" si="74"/>
        <v>0</v>
      </c>
      <c r="BE62" s="268">
        <f t="shared" si="77"/>
        <v>0</v>
      </c>
      <c r="BF62" s="36"/>
    </row>
    <row r="63" spans="1:58" x14ac:dyDescent="0.15">
      <c r="A63" s="266"/>
      <c r="B63" s="267"/>
      <c r="C63" s="267"/>
      <c r="D63" s="267"/>
      <c r="E63" s="267"/>
      <c r="F63" s="267"/>
      <c r="G63" s="267"/>
      <c r="H63" s="267"/>
      <c r="I63" s="267"/>
      <c r="J63" s="269">
        <f t="shared" ref="J63:U63" si="78">SUM(J56:J62)</f>
        <v>0</v>
      </c>
      <c r="K63" s="269">
        <f t="shared" si="78"/>
        <v>0</v>
      </c>
      <c r="L63" s="269">
        <f t="shared" si="78"/>
        <v>0</v>
      </c>
      <c r="M63" s="269">
        <f t="shared" si="78"/>
        <v>0</v>
      </c>
      <c r="N63" s="269">
        <f t="shared" si="78"/>
        <v>0</v>
      </c>
      <c r="O63" s="269">
        <f t="shared" si="78"/>
        <v>0</v>
      </c>
      <c r="P63" s="269">
        <f t="shared" si="78"/>
        <v>0</v>
      </c>
      <c r="Q63" s="269">
        <f t="shared" si="78"/>
        <v>0</v>
      </c>
      <c r="R63" s="269">
        <f t="shared" si="78"/>
        <v>0</v>
      </c>
      <c r="S63" s="269">
        <f t="shared" si="78"/>
        <v>0</v>
      </c>
      <c r="T63" s="269">
        <f t="shared" si="78"/>
        <v>0</v>
      </c>
      <c r="U63" s="269">
        <f t="shared" si="78"/>
        <v>0</v>
      </c>
      <c r="V63" s="278"/>
      <c r="W63" s="269">
        <f t="shared" ref="W63:AH63" si="79">SUM(W56:W62)</f>
        <v>0</v>
      </c>
      <c r="X63" s="269">
        <f t="shared" si="79"/>
        <v>0</v>
      </c>
      <c r="Y63" s="269">
        <f t="shared" si="79"/>
        <v>0</v>
      </c>
      <c r="Z63" s="269">
        <f t="shared" si="79"/>
        <v>0</v>
      </c>
      <c r="AA63" s="269">
        <f t="shared" si="79"/>
        <v>0</v>
      </c>
      <c r="AB63" s="269">
        <f t="shared" si="79"/>
        <v>0</v>
      </c>
      <c r="AC63" s="269">
        <f t="shared" si="79"/>
        <v>0</v>
      </c>
      <c r="AD63" s="269">
        <f t="shared" si="79"/>
        <v>0</v>
      </c>
      <c r="AE63" s="269">
        <f t="shared" si="79"/>
        <v>0</v>
      </c>
      <c r="AF63" s="269">
        <f t="shared" si="79"/>
        <v>0</v>
      </c>
      <c r="AG63" s="269">
        <f t="shared" si="79"/>
        <v>0</v>
      </c>
      <c r="AH63" s="269">
        <f t="shared" si="79"/>
        <v>0</v>
      </c>
      <c r="AI63" s="278"/>
      <c r="AR63" s="266"/>
      <c r="AS63" s="269">
        <f t="shared" ref="AS63:BD63" si="80">SUM(AS56:AS62)</f>
        <v>0</v>
      </c>
      <c r="AT63" s="269">
        <f t="shared" si="80"/>
        <v>0</v>
      </c>
      <c r="AU63" s="269">
        <f t="shared" si="80"/>
        <v>0</v>
      </c>
      <c r="AV63" s="269">
        <f t="shared" si="80"/>
        <v>0</v>
      </c>
      <c r="AW63" s="269">
        <f t="shared" si="80"/>
        <v>0</v>
      </c>
      <c r="AX63" s="269">
        <f t="shared" si="80"/>
        <v>0</v>
      </c>
      <c r="AY63" s="269">
        <f t="shared" si="80"/>
        <v>0</v>
      </c>
      <c r="AZ63" s="269">
        <f t="shared" si="80"/>
        <v>0</v>
      </c>
      <c r="BA63" s="269">
        <f t="shared" si="80"/>
        <v>0</v>
      </c>
      <c r="BB63" s="269">
        <f t="shared" si="80"/>
        <v>0</v>
      </c>
      <c r="BC63" s="269">
        <f t="shared" si="80"/>
        <v>0</v>
      </c>
      <c r="BD63" s="269">
        <f t="shared" si="80"/>
        <v>0</v>
      </c>
      <c r="BF63" s="36"/>
    </row>
    <row r="64" spans="1:58" x14ac:dyDescent="0.15">
      <c r="A64" s="57"/>
      <c r="B64" s="57"/>
      <c r="C64" s="57"/>
      <c r="D64" s="57"/>
      <c r="E64" s="57"/>
      <c r="F64" s="57"/>
      <c r="G64" s="57"/>
      <c r="H64" s="57"/>
      <c r="I64" s="57"/>
      <c r="J64" s="57"/>
      <c r="K64" s="57"/>
      <c r="L64" s="57"/>
      <c r="M64" s="57"/>
      <c r="N64" s="57"/>
      <c r="O64" s="57"/>
      <c r="P64" s="57"/>
      <c r="Q64" s="57"/>
      <c r="R64" s="57"/>
      <c r="S64" s="57"/>
      <c r="T64" s="57"/>
      <c r="U64" s="269">
        <f>SUM(J56:U62)</f>
        <v>0</v>
      </c>
      <c r="V64" s="269">
        <f>SUM(V56:V62)</f>
        <v>0</v>
      </c>
      <c r="W64" s="57"/>
      <c r="X64" s="57"/>
      <c r="Y64" s="57"/>
      <c r="Z64" s="57"/>
      <c r="AA64" s="57"/>
      <c r="AB64" s="57"/>
      <c r="AC64" s="57"/>
      <c r="AD64" s="57"/>
      <c r="AE64" s="57"/>
      <c r="AF64" s="57"/>
      <c r="AG64" s="57"/>
      <c r="AH64" s="269">
        <f>SUM(W56:AH62)</f>
        <v>0</v>
      </c>
      <c r="AI64" s="269">
        <f>SUM(AI56:AI62)</f>
        <v>0</v>
      </c>
      <c r="AR64" s="57"/>
      <c r="AS64" s="57"/>
      <c r="AT64" s="57"/>
      <c r="AU64" s="57"/>
      <c r="AV64" s="57"/>
      <c r="AW64" s="57"/>
      <c r="AX64" s="57"/>
      <c r="AY64" s="57"/>
      <c r="AZ64" s="57"/>
      <c r="BA64" s="57"/>
      <c r="BB64" s="57"/>
      <c r="BC64" s="57"/>
      <c r="BD64" s="269">
        <f>SUM(AS56:BD62)</f>
        <v>0</v>
      </c>
      <c r="BE64" s="269">
        <f>SUM(BE56:BE62)</f>
        <v>0</v>
      </c>
    </row>
    <row r="65" spans="1:58" ht="14" x14ac:dyDescent="0.15">
      <c r="A65" s="179" t="s">
        <v>283</v>
      </c>
      <c r="B65" s="179"/>
      <c r="C65" s="179"/>
      <c r="D65" s="179"/>
      <c r="E65" s="179"/>
      <c r="F65" s="179"/>
      <c r="G65" s="179"/>
      <c r="H65" s="179"/>
      <c r="I65" s="179"/>
      <c r="J65" s="155">
        <v>1</v>
      </c>
      <c r="K65" s="155">
        <v>2</v>
      </c>
      <c r="L65" s="155">
        <v>3</v>
      </c>
      <c r="M65" s="155">
        <v>4</v>
      </c>
      <c r="N65" s="155">
        <v>5</v>
      </c>
      <c r="O65" s="155">
        <v>6</v>
      </c>
      <c r="P65" s="155">
        <v>7</v>
      </c>
      <c r="Q65" s="155">
        <v>8</v>
      </c>
      <c r="R65" s="155">
        <v>9</v>
      </c>
      <c r="S65" s="155">
        <v>10</v>
      </c>
      <c r="T65" s="155">
        <v>11</v>
      </c>
      <c r="U65" s="155">
        <v>12</v>
      </c>
      <c r="V65" s="155"/>
      <c r="W65" s="155">
        <v>13</v>
      </c>
      <c r="X65" s="155">
        <v>14</v>
      </c>
      <c r="Y65" s="155">
        <v>15</v>
      </c>
      <c r="Z65" s="155">
        <v>16</v>
      </c>
      <c r="AA65" s="155">
        <v>17</v>
      </c>
      <c r="AB65" s="155">
        <v>18</v>
      </c>
      <c r="AC65" s="155">
        <v>19</v>
      </c>
      <c r="AD65" s="155">
        <v>20</v>
      </c>
      <c r="AE65" s="155">
        <v>21</v>
      </c>
      <c r="AF65" s="155">
        <v>22</v>
      </c>
      <c r="AG65" s="155">
        <v>23</v>
      </c>
      <c r="AH65" s="155">
        <v>24</v>
      </c>
      <c r="AI65" s="155"/>
      <c r="AR65" s="264" t="str">
        <f>A65&amp;" År2"</f>
        <v>Amortering  År2</v>
      </c>
      <c r="AS65" s="155">
        <v>1</v>
      </c>
      <c r="AT65" s="155">
        <v>2</v>
      </c>
      <c r="AU65" s="155">
        <v>3</v>
      </c>
      <c r="AV65" s="155">
        <v>4</v>
      </c>
      <c r="AW65" s="155">
        <v>5</v>
      </c>
      <c r="AX65" s="155">
        <v>6</v>
      </c>
      <c r="AY65" s="155">
        <v>7</v>
      </c>
      <c r="AZ65" s="155">
        <v>8</v>
      </c>
      <c r="BA65" s="155">
        <v>9</v>
      </c>
      <c r="BB65" s="155">
        <v>10</v>
      </c>
      <c r="BC65" s="155">
        <v>11</v>
      </c>
      <c r="BD65" s="155">
        <v>12</v>
      </c>
      <c r="BE65" s="155"/>
    </row>
    <row r="66" spans="1:58" x14ac:dyDescent="0.15">
      <c r="A66" s="107">
        <f>'Beräkningshjälp Lån'!$A$3</f>
        <v>0</v>
      </c>
      <c r="B66" s="236">
        <f>$D$16</f>
        <v>0</v>
      </c>
      <c r="C66" s="236"/>
      <c r="D66" s="236"/>
      <c r="E66" s="236"/>
      <c r="F66" s="236"/>
      <c r="G66" s="236"/>
      <c r="H66" s="236"/>
      <c r="I66" s="236"/>
      <c r="J66" s="261">
        <f t="shared" ref="J66:U66" si="81">IF($D16="mån",J36,IF($D16="kvartal",J46,IF($D16="halvår",J56,0)))</f>
        <v>0</v>
      </c>
      <c r="K66" s="261">
        <f t="shared" si="81"/>
        <v>0</v>
      </c>
      <c r="L66" s="261">
        <f t="shared" si="81"/>
        <v>0</v>
      </c>
      <c r="M66" s="261">
        <f t="shared" si="81"/>
        <v>0</v>
      </c>
      <c r="N66" s="261">
        <f t="shared" si="81"/>
        <v>0</v>
      </c>
      <c r="O66" s="261">
        <f t="shared" si="81"/>
        <v>0</v>
      </c>
      <c r="P66" s="261">
        <f t="shared" si="81"/>
        <v>0</v>
      </c>
      <c r="Q66" s="261">
        <f t="shared" si="81"/>
        <v>0</v>
      </c>
      <c r="R66" s="261">
        <f t="shared" si="81"/>
        <v>0</v>
      </c>
      <c r="S66" s="261">
        <f t="shared" si="81"/>
        <v>0</v>
      </c>
      <c r="T66" s="261">
        <f t="shared" si="81"/>
        <v>0</v>
      </c>
      <c r="U66" s="261">
        <f t="shared" si="81"/>
        <v>0</v>
      </c>
      <c r="V66" s="268">
        <f t="shared" ref="V66:V72" si="82">SUM(J66:U66)</f>
        <v>0</v>
      </c>
      <c r="W66" s="261">
        <f t="shared" ref="W66:AH66" si="83">IF($D16="mån",W36,IF($D16="kvartal",W46,IF($D16="halvår",W56,0)))</f>
        <v>0</v>
      </c>
      <c r="X66" s="261">
        <f t="shared" si="83"/>
        <v>0</v>
      </c>
      <c r="Y66" s="261">
        <f t="shared" si="83"/>
        <v>0</v>
      </c>
      <c r="Z66" s="261">
        <f t="shared" si="83"/>
        <v>0</v>
      </c>
      <c r="AA66" s="261">
        <f t="shared" si="83"/>
        <v>0</v>
      </c>
      <c r="AB66" s="261">
        <f t="shared" si="83"/>
        <v>0</v>
      </c>
      <c r="AC66" s="261">
        <f t="shared" si="83"/>
        <v>0</v>
      </c>
      <c r="AD66" s="261">
        <f t="shared" si="83"/>
        <v>0</v>
      </c>
      <c r="AE66" s="261">
        <f t="shared" si="83"/>
        <v>0</v>
      </c>
      <c r="AF66" s="261">
        <f t="shared" si="83"/>
        <v>0</v>
      </c>
      <c r="AG66" s="261">
        <f t="shared" si="83"/>
        <v>0</v>
      </c>
      <c r="AH66" s="261">
        <f t="shared" si="83"/>
        <v>0</v>
      </c>
      <c r="AI66" s="268">
        <f t="shared" ref="AI66:AI72" si="84">SUM(W66:AH66)</f>
        <v>0</v>
      </c>
      <c r="AR66" s="107">
        <f>$AJ$16</f>
        <v>0</v>
      </c>
      <c r="AS66" s="261">
        <f t="shared" ref="AS66:BD66" si="85">IF($AM16="mån",AS36,IF($AM16="kvartal",AS46,IF($AM16="halvår",AS56,0)))</f>
        <v>0</v>
      </c>
      <c r="AT66" s="261">
        <f t="shared" si="85"/>
        <v>0</v>
      </c>
      <c r="AU66" s="261">
        <f t="shared" si="85"/>
        <v>0</v>
      </c>
      <c r="AV66" s="261">
        <f t="shared" si="85"/>
        <v>0</v>
      </c>
      <c r="AW66" s="261">
        <f t="shared" si="85"/>
        <v>0</v>
      </c>
      <c r="AX66" s="261">
        <f t="shared" si="85"/>
        <v>0</v>
      </c>
      <c r="AY66" s="261">
        <f t="shared" si="85"/>
        <v>0</v>
      </c>
      <c r="AZ66" s="261">
        <f t="shared" si="85"/>
        <v>0</v>
      </c>
      <c r="BA66" s="261">
        <f t="shared" si="85"/>
        <v>0</v>
      </c>
      <c r="BB66" s="261">
        <f t="shared" si="85"/>
        <v>0</v>
      </c>
      <c r="BC66" s="261">
        <f t="shared" si="85"/>
        <v>0</v>
      </c>
      <c r="BD66" s="261">
        <f t="shared" si="85"/>
        <v>0</v>
      </c>
      <c r="BE66" s="268">
        <f t="shared" ref="BE66:BE72" si="86">SUM(AS66:BD66)</f>
        <v>0</v>
      </c>
    </row>
    <row r="67" spans="1:58" x14ac:dyDescent="0.15">
      <c r="A67" s="107">
        <f>'Beräkningshjälp Lån'!$A$4</f>
        <v>0</v>
      </c>
      <c r="B67" s="236">
        <f>$D$17</f>
        <v>0</v>
      </c>
      <c r="C67" s="236"/>
      <c r="D67" s="236"/>
      <c r="E67" s="236"/>
      <c r="F67" s="236"/>
      <c r="G67" s="236"/>
      <c r="H67" s="236"/>
      <c r="I67" s="236"/>
      <c r="J67" s="261">
        <f t="shared" ref="J67:U67" si="87">IF($D17="mån",J37,IF($D17="kvartal",J47,IF($D17="halvår",J57,0)))</f>
        <v>0</v>
      </c>
      <c r="K67" s="261">
        <f t="shared" si="87"/>
        <v>0</v>
      </c>
      <c r="L67" s="261">
        <f t="shared" si="87"/>
        <v>0</v>
      </c>
      <c r="M67" s="261">
        <f t="shared" si="87"/>
        <v>0</v>
      </c>
      <c r="N67" s="261">
        <f t="shared" si="87"/>
        <v>0</v>
      </c>
      <c r="O67" s="261">
        <f t="shared" si="87"/>
        <v>0</v>
      </c>
      <c r="P67" s="261">
        <f t="shared" si="87"/>
        <v>0</v>
      </c>
      <c r="Q67" s="261">
        <f t="shared" si="87"/>
        <v>0</v>
      </c>
      <c r="R67" s="261">
        <f t="shared" si="87"/>
        <v>0</v>
      </c>
      <c r="S67" s="261">
        <f t="shared" si="87"/>
        <v>0</v>
      </c>
      <c r="T67" s="261">
        <f t="shared" si="87"/>
        <v>0</v>
      </c>
      <c r="U67" s="261">
        <f t="shared" si="87"/>
        <v>0</v>
      </c>
      <c r="V67" s="268">
        <f t="shared" si="82"/>
        <v>0</v>
      </c>
      <c r="W67" s="261">
        <f t="shared" ref="W67:AH67" si="88">IF($D17="mån",W37,IF($D17="kvartal",W47,IF($D17="halvår",W57,0)))</f>
        <v>0</v>
      </c>
      <c r="X67" s="261">
        <f t="shared" si="88"/>
        <v>0</v>
      </c>
      <c r="Y67" s="261">
        <f t="shared" si="88"/>
        <v>0</v>
      </c>
      <c r="Z67" s="261">
        <f t="shared" si="88"/>
        <v>0</v>
      </c>
      <c r="AA67" s="261">
        <f t="shared" si="88"/>
        <v>0</v>
      </c>
      <c r="AB67" s="261">
        <f t="shared" si="88"/>
        <v>0</v>
      </c>
      <c r="AC67" s="261">
        <f t="shared" si="88"/>
        <v>0</v>
      </c>
      <c r="AD67" s="261">
        <f t="shared" si="88"/>
        <v>0</v>
      </c>
      <c r="AE67" s="261">
        <f t="shared" si="88"/>
        <v>0</v>
      </c>
      <c r="AF67" s="261">
        <f t="shared" si="88"/>
        <v>0</v>
      </c>
      <c r="AG67" s="261">
        <f t="shared" si="88"/>
        <v>0</v>
      </c>
      <c r="AH67" s="261">
        <f t="shared" si="88"/>
        <v>0</v>
      </c>
      <c r="AI67" s="268">
        <f t="shared" si="84"/>
        <v>0</v>
      </c>
      <c r="AR67" s="107">
        <f>$AJ$17</f>
        <v>0</v>
      </c>
      <c r="AS67" s="261">
        <f t="shared" ref="AS67:BD67" si="89">IF($AM17="mån",AS37,IF($AM17="kvartal",AS47,IF($AM17="halvår",AS57,0)))</f>
        <v>0</v>
      </c>
      <c r="AT67" s="261">
        <f t="shared" si="89"/>
        <v>0</v>
      </c>
      <c r="AU67" s="261">
        <f t="shared" si="89"/>
        <v>0</v>
      </c>
      <c r="AV67" s="261">
        <f t="shared" si="89"/>
        <v>0</v>
      </c>
      <c r="AW67" s="261">
        <f t="shared" si="89"/>
        <v>0</v>
      </c>
      <c r="AX67" s="261">
        <f t="shared" si="89"/>
        <v>0</v>
      </c>
      <c r="AY67" s="261">
        <f t="shared" si="89"/>
        <v>0</v>
      </c>
      <c r="AZ67" s="261">
        <f t="shared" si="89"/>
        <v>0</v>
      </c>
      <c r="BA67" s="261">
        <f t="shared" si="89"/>
        <v>0</v>
      </c>
      <c r="BB67" s="261">
        <f t="shared" si="89"/>
        <v>0</v>
      </c>
      <c r="BC67" s="261">
        <f t="shared" si="89"/>
        <v>0</v>
      </c>
      <c r="BD67" s="261">
        <f t="shared" si="89"/>
        <v>0</v>
      </c>
      <c r="BE67" s="268">
        <f t="shared" si="86"/>
        <v>0</v>
      </c>
    </row>
    <row r="68" spans="1:58" x14ac:dyDescent="0.15">
      <c r="A68" s="107">
        <f>'Beräkningshjälp Lån'!$A$5</f>
        <v>0</v>
      </c>
      <c r="B68" s="236">
        <f>$D$18</f>
        <v>0</v>
      </c>
      <c r="C68" s="236"/>
      <c r="D68" s="236"/>
      <c r="E68" s="236"/>
      <c r="F68" s="236"/>
      <c r="G68" s="236"/>
      <c r="H68" s="236"/>
      <c r="I68" s="236"/>
      <c r="J68" s="261">
        <f t="shared" ref="J68:U68" si="90">IF($D18="mån",J38,IF($D18="kvartal",J48,IF($D18="halvår",J58,0)))</f>
        <v>0</v>
      </c>
      <c r="K68" s="261">
        <f t="shared" si="90"/>
        <v>0</v>
      </c>
      <c r="L68" s="261">
        <f t="shared" si="90"/>
        <v>0</v>
      </c>
      <c r="M68" s="261">
        <f t="shared" si="90"/>
        <v>0</v>
      </c>
      <c r="N68" s="261">
        <f t="shared" si="90"/>
        <v>0</v>
      </c>
      <c r="O68" s="261">
        <f t="shared" si="90"/>
        <v>0</v>
      </c>
      <c r="P68" s="261">
        <f t="shared" si="90"/>
        <v>0</v>
      </c>
      <c r="Q68" s="261">
        <f t="shared" si="90"/>
        <v>0</v>
      </c>
      <c r="R68" s="261">
        <f t="shared" si="90"/>
        <v>0</v>
      </c>
      <c r="S68" s="261">
        <f t="shared" si="90"/>
        <v>0</v>
      </c>
      <c r="T68" s="261">
        <f t="shared" si="90"/>
        <v>0</v>
      </c>
      <c r="U68" s="261">
        <f t="shared" si="90"/>
        <v>0</v>
      </c>
      <c r="V68" s="268">
        <f t="shared" si="82"/>
        <v>0</v>
      </c>
      <c r="W68" s="261">
        <f t="shared" ref="W68:AH68" si="91">IF($D18="mån",W38,IF($D18="kvartal",W48,IF($D18="halvår",W58,0)))</f>
        <v>0</v>
      </c>
      <c r="X68" s="261">
        <f t="shared" si="91"/>
        <v>0</v>
      </c>
      <c r="Y68" s="261">
        <f t="shared" si="91"/>
        <v>0</v>
      </c>
      <c r="Z68" s="261">
        <f t="shared" si="91"/>
        <v>0</v>
      </c>
      <c r="AA68" s="261">
        <f t="shared" si="91"/>
        <v>0</v>
      </c>
      <c r="AB68" s="261">
        <f t="shared" si="91"/>
        <v>0</v>
      </c>
      <c r="AC68" s="261">
        <f t="shared" si="91"/>
        <v>0</v>
      </c>
      <c r="AD68" s="261">
        <f t="shared" si="91"/>
        <v>0</v>
      </c>
      <c r="AE68" s="261">
        <f t="shared" si="91"/>
        <v>0</v>
      </c>
      <c r="AF68" s="261">
        <f t="shared" si="91"/>
        <v>0</v>
      </c>
      <c r="AG68" s="261">
        <f t="shared" si="91"/>
        <v>0</v>
      </c>
      <c r="AH68" s="261">
        <f t="shared" si="91"/>
        <v>0</v>
      </c>
      <c r="AI68" s="268">
        <f t="shared" si="84"/>
        <v>0</v>
      </c>
      <c r="AR68" s="107">
        <f>$AJ$18</f>
        <v>0</v>
      </c>
      <c r="AS68" s="261">
        <f t="shared" ref="AS68:BD68" si="92">IF($AM18="mån",AS38,IF($AM18="kvartal",AS48,IF($AM18="halvår",AS58,0)))</f>
        <v>0</v>
      </c>
      <c r="AT68" s="261">
        <f t="shared" si="92"/>
        <v>0</v>
      </c>
      <c r="AU68" s="261">
        <f t="shared" si="92"/>
        <v>0</v>
      </c>
      <c r="AV68" s="261">
        <f t="shared" si="92"/>
        <v>0</v>
      </c>
      <c r="AW68" s="261">
        <f t="shared" si="92"/>
        <v>0</v>
      </c>
      <c r="AX68" s="261">
        <f t="shared" si="92"/>
        <v>0</v>
      </c>
      <c r="AY68" s="261">
        <f t="shared" si="92"/>
        <v>0</v>
      </c>
      <c r="AZ68" s="261">
        <f t="shared" si="92"/>
        <v>0</v>
      </c>
      <c r="BA68" s="261">
        <f t="shared" si="92"/>
        <v>0</v>
      </c>
      <c r="BB68" s="261">
        <f t="shared" si="92"/>
        <v>0</v>
      </c>
      <c r="BC68" s="261">
        <f t="shared" si="92"/>
        <v>0</v>
      </c>
      <c r="BD68" s="261">
        <f t="shared" si="92"/>
        <v>0</v>
      </c>
      <c r="BE68" s="268">
        <f t="shared" si="86"/>
        <v>0</v>
      </c>
    </row>
    <row r="69" spans="1:58" x14ac:dyDescent="0.15">
      <c r="A69" s="107">
        <f>'Beräkningshjälp Lån'!$A$6</f>
        <v>0</v>
      </c>
      <c r="B69" s="236">
        <f>$D$19</f>
        <v>0</v>
      </c>
      <c r="C69" s="236"/>
      <c r="D69" s="236"/>
      <c r="E69" s="236"/>
      <c r="F69" s="236"/>
      <c r="G69" s="236"/>
      <c r="H69" s="236"/>
      <c r="I69" s="236"/>
      <c r="J69" s="261">
        <f t="shared" ref="J69:U69" si="93">IF($D19="mån",J39,IF($D19="kvartal",J49,IF($D19="halvår",J59,0)))</f>
        <v>0</v>
      </c>
      <c r="K69" s="261">
        <f t="shared" si="93"/>
        <v>0</v>
      </c>
      <c r="L69" s="261">
        <f t="shared" si="93"/>
        <v>0</v>
      </c>
      <c r="M69" s="261">
        <f t="shared" si="93"/>
        <v>0</v>
      </c>
      <c r="N69" s="261">
        <f t="shared" si="93"/>
        <v>0</v>
      </c>
      <c r="O69" s="261">
        <f t="shared" si="93"/>
        <v>0</v>
      </c>
      <c r="P69" s="261">
        <f t="shared" si="93"/>
        <v>0</v>
      </c>
      <c r="Q69" s="261">
        <f t="shared" si="93"/>
        <v>0</v>
      </c>
      <c r="R69" s="261">
        <f t="shared" si="93"/>
        <v>0</v>
      </c>
      <c r="S69" s="261">
        <f t="shared" si="93"/>
        <v>0</v>
      </c>
      <c r="T69" s="261">
        <f t="shared" si="93"/>
        <v>0</v>
      </c>
      <c r="U69" s="261">
        <f t="shared" si="93"/>
        <v>0</v>
      </c>
      <c r="V69" s="268">
        <f t="shared" si="82"/>
        <v>0</v>
      </c>
      <c r="W69" s="261">
        <f t="shared" ref="W69:AH69" si="94">IF($D19="mån",W39,IF($D19="kvartal",W49,IF($D19="halvår",W59,0)))</f>
        <v>0</v>
      </c>
      <c r="X69" s="261">
        <f t="shared" si="94"/>
        <v>0</v>
      </c>
      <c r="Y69" s="261">
        <f t="shared" si="94"/>
        <v>0</v>
      </c>
      <c r="Z69" s="261">
        <f t="shared" si="94"/>
        <v>0</v>
      </c>
      <c r="AA69" s="261">
        <f t="shared" si="94"/>
        <v>0</v>
      </c>
      <c r="AB69" s="261">
        <f t="shared" si="94"/>
        <v>0</v>
      </c>
      <c r="AC69" s="261">
        <f t="shared" si="94"/>
        <v>0</v>
      </c>
      <c r="AD69" s="261">
        <f t="shared" si="94"/>
        <v>0</v>
      </c>
      <c r="AE69" s="261">
        <f t="shared" si="94"/>
        <v>0</v>
      </c>
      <c r="AF69" s="261">
        <f t="shared" si="94"/>
        <v>0</v>
      </c>
      <c r="AG69" s="261">
        <f t="shared" si="94"/>
        <v>0</v>
      </c>
      <c r="AH69" s="261">
        <f t="shared" si="94"/>
        <v>0</v>
      </c>
      <c r="AI69" s="268">
        <f t="shared" si="84"/>
        <v>0</v>
      </c>
      <c r="AR69" s="107">
        <f>$AJ$19</f>
        <v>0</v>
      </c>
      <c r="AS69" s="261">
        <f t="shared" ref="AS69:BD69" si="95">IF($AM19="mån",AS39,IF($AM19="kvartal",AS49,IF($AM19="halvår",AS59,0)))</f>
        <v>0</v>
      </c>
      <c r="AT69" s="261">
        <f t="shared" si="95"/>
        <v>0</v>
      </c>
      <c r="AU69" s="261">
        <f t="shared" si="95"/>
        <v>0</v>
      </c>
      <c r="AV69" s="261">
        <f t="shared" si="95"/>
        <v>0</v>
      </c>
      <c r="AW69" s="261">
        <f t="shared" si="95"/>
        <v>0</v>
      </c>
      <c r="AX69" s="261">
        <f t="shared" si="95"/>
        <v>0</v>
      </c>
      <c r="AY69" s="261">
        <f t="shared" si="95"/>
        <v>0</v>
      </c>
      <c r="AZ69" s="261">
        <f t="shared" si="95"/>
        <v>0</v>
      </c>
      <c r="BA69" s="261">
        <f t="shared" si="95"/>
        <v>0</v>
      </c>
      <c r="BB69" s="261">
        <f t="shared" si="95"/>
        <v>0</v>
      </c>
      <c r="BC69" s="261">
        <f t="shared" si="95"/>
        <v>0</v>
      </c>
      <c r="BD69" s="261">
        <f t="shared" si="95"/>
        <v>0</v>
      </c>
      <c r="BE69" s="268">
        <f t="shared" si="86"/>
        <v>0</v>
      </c>
    </row>
    <row r="70" spans="1:58" x14ac:dyDescent="0.15">
      <c r="A70" s="107">
        <f>'Beräkningshjälp Lån'!$A$7</f>
        <v>0</v>
      </c>
      <c r="B70" s="236">
        <f>$D$20</f>
        <v>0</v>
      </c>
      <c r="C70" s="236"/>
      <c r="D70" s="236"/>
      <c r="E70" s="236"/>
      <c r="F70" s="236"/>
      <c r="G70" s="236"/>
      <c r="H70" s="236"/>
      <c r="I70" s="236"/>
      <c r="J70" s="261">
        <f t="shared" ref="J70:U70" si="96">IF($D20="mån",J40,IF($D20="kvartal",J50,IF($D20="halvår",J60,0)))</f>
        <v>0</v>
      </c>
      <c r="K70" s="261">
        <f t="shared" si="96"/>
        <v>0</v>
      </c>
      <c r="L70" s="261">
        <f t="shared" si="96"/>
        <v>0</v>
      </c>
      <c r="M70" s="261">
        <f t="shared" si="96"/>
        <v>0</v>
      </c>
      <c r="N70" s="261">
        <f t="shared" si="96"/>
        <v>0</v>
      </c>
      <c r="O70" s="261">
        <f t="shared" si="96"/>
        <v>0</v>
      </c>
      <c r="P70" s="261">
        <f t="shared" si="96"/>
        <v>0</v>
      </c>
      <c r="Q70" s="261">
        <f t="shared" si="96"/>
        <v>0</v>
      </c>
      <c r="R70" s="261">
        <f t="shared" si="96"/>
        <v>0</v>
      </c>
      <c r="S70" s="261">
        <f t="shared" si="96"/>
        <v>0</v>
      </c>
      <c r="T70" s="261">
        <f t="shared" si="96"/>
        <v>0</v>
      </c>
      <c r="U70" s="261">
        <f t="shared" si="96"/>
        <v>0</v>
      </c>
      <c r="V70" s="268">
        <f t="shared" si="82"/>
        <v>0</v>
      </c>
      <c r="W70" s="261">
        <f t="shared" ref="W70:AH70" si="97">IF($D20="mån",W40,IF($D20="kvartal",W50,IF($D20="halvår",W60,0)))</f>
        <v>0</v>
      </c>
      <c r="X70" s="261">
        <f t="shared" si="97"/>
        <v>0</v>
      </c>
      <c r="Y70" s="261">
        <f t="shared" si="97"/>
        <v>0</v>
      </c>
      <c r="Z70" s="261">
        <f t="shared" si="97"/>
        <v>0</v>
      </c>
      <c r="AA70" s="261">
        <f t="shared" si="97"/>
        <v>0</v>
      </c>
      <c r="AB70" s="261">
        <f t="shared" si="97"/>
        <v>0</v>
      </c>
      <c r="AC70" s="261">
        <f t="shared" si="97"/>
        <v>0</v>
      </c>
      <c r="AD70" s="261">
        <f t="shared" si="97"/>
        <v>0</v>
      </c>
      <c r="AE70" s="261">
        <f t="shared" si="97"/>
        <v>0</v>
      </c>
      <c r="AF70" s="261">
        <f t="shared" si="97"/>
        <v>0</v>
      </c>
      <c r="AG70" s="261">
        <f t="shared" si="97"/>
        <v>0</v>
      </c>
      <c r="AH70" s="261">
        <f t="shared" si="97"/>
        <v>0</v>
      </c>
      <c r="AI70" s="268">
        <f t="shared" si="84"/>
        <v>0</v>
      </c>
      <c r="AR70" s="107">
        <f>$AJ$20</f>
        <v>0</v>
      </c>
      <c r="AS70" s="261">
        <f t="shared" ref="AS70:BD70" si="98">IF($AM20="mån",AS40,IF($AM20="kvartal",AS50,IF($AM20="halvår",AS60,0)))</f>
        <v>0</v>
      </c>
      <c r="AT70" s="261">
        <f t="shared" si="98"/>
        <v>0</v>
      </c>
      <c r="AU70" s="261">
        <f t="shared" si="98"/>
        <v>0</v>
      </c>
      <c r="AV70" s="261">
        <f t="shared" si="98"/>
        <v>0</v>
      </c>
      <c r="AW70" s="261">
        <f t="shared" si="98"/>
        <v>0</v>
      </c>
      <c r="AX70" s="261">
        <f t="shared" si="98"/>
        <v>0</v>
      </c>
      <c r="AY70" s="261">
        <f t="shared" si="98"/>
        <v>0</v>
      </c>
      <c r="AZ70" s="261">
        <f t="shared" si="98"/>
        <v>0</v>
      </c>
      <c r="BA70" s="261">
        <f t="shared" si="98"/>
        <v>0</v>
      </c>
      <c r="BB70" s="261">
        <f t="shared" si="98"/>
        <v>0</v>
      </c>
      <c r="BC70" s="261">
        <f t="shared" si="98"/>
        <v>0</v>
      </c>
      <c r="BD70" s="261">
        <f t="shared" si="98"/>
        <v>0</v>
      </c>
      <c r="BE70" s="268">
        <f t="shared" si="86"/>
        <v>0</v>
      </c>
    </row>
    <row r="71" spans="1:58" x14ac:dyDescent="0.15">
      <c r="A71" s="107">
        <f>'Beräkningshjälp Lån'!$A$8</f>
        <v>0</v>
      </c>
      <c r="B71" s="236">
        <f>$D$21</f>
        <v>0</v>
      </c>
      <c r="C71" s="236"/>
      <c r="D71" s="236"/>
      <c r="E71" s="236"/>
      <c r="F71" s="236"/>
      <c r="G71" s="236"/>
      <c r="H71" s="236"/>
      <c r="I71" s="236"/>
      <c r="J71" s="261">
        <f t="shared" ref="J71:U71" si="99">IF($D21="mån",J41,IF($D21="kvartal",J51,IF($D21="halvår",J61,0)))</f>
        <v>0</v>
      </c>
      <c r="K71" s="261">
        <f t="shared" si="99"/>
        <v>0</v>
      </c>
      <c r="L71" s="261">
        <f t="shared" si="99"/>
        <v>0</v>
      </c>
      <c r="M71" s="261">
        <f t="shared" si="99"/>
        <v>0</v>
      </c>
      <c r="N71" s="261">
        <f t="shared" si="99"/>
        <v>0</v>
      </c>
      <c r="O71" s="261">
        <f t="shared" si="99"/>
        <v>0</v>
      </c>
      <c r="P71" s="261">
        <f t="shared" si="99"/>
        <v>0</v>
      </c>
      <c r="Q71" s="261">
        <f t="shared" si="99"/>
        <v>0</v>
      </c>
      <c r="R71" s="261">
        <f t="shared" si="99"/>
        <v>0</v>
      </c>
      <c r="S71" s="261">
        <f t="shared" si="99"/>
        <v>0</v>
      </c>
      <c r="T71" s="261">
        <f t="shared" si="99"/>
        <v>0</v>
      </c>
      <c r="U71" s="261">
        <f t="shared" si="99"/>
        <v>0</v>
      </c>
      <c r="V71" s="268">
        <f t="shared" si="82"/>
        <v>0</v>
      </c>
      <c r="W71" s="261">
        <f t="shared" ref="W71:AH71" si="100">IF($D21="mån",W41,IF($D21="kvartal",W51,IF($D21="halvår",W61,0)))</f>
        <v>0</v>
      </c>
      <c r="X71" s="261">
        <f t="shared" si="100"/>
        <v>0</v>
      </c>
      <c r="Y71" s="261">
        <f t="shared" si="100"/>
        <v>0</v>
      </c>
      <c r="Z71" s="261">
        <f t="shared" si="100"/>
        <v>0</v>
      </c>
      <c r="AA71" s="261">
        <f t="shared" si="100"/>
        <v>0</v>
      </c>
      <c r="AB71" s="261">
        <f t="shared" si="100"/>
        <v>0</v>
      </c>
      <c r="AC71" s="261">
        <f t="shared" si="100"/>
        <v>0</v>
      </c>
      <c r="AD71" s="261">
        <f t="shared" si="100"/>
        <v>0</v>
      </c>
      <c r="AE71" s="261">
        <f t="shared" si="100"/>
        <v>0</v>
      </c>
      <c r="AF71" s="261">
        <f t="shared" si="100"/>
        <v>0</v>
      </c>
      <c r="AG71" s="261">
        <f t="shared" si="100"/>
        <v>0</v>
      </c>
      <c r="AH71" s="261">
        <f t="shared" si="100"/>
        <v>0</v>
      </c>
      <c r="AI71" s="268">
        <f t="shared" si="84"/>
        <v>0</v>
      </c>
      <c r="AR71" s="107">
        <f>$AJ$21</f>
        <v>0</v>
      </c>
      <c r="AS71" s="261">
        <f t="shared" ref="AS71:BD71" si="101">IF($AM21="mån",AS41,IF($AM21="kvartal",AS51,IF($AM21="halvår",AS61,0)))</f>
        <v>0</v>
      </c>
      <c r="AT71" s="261">
        <f t="shared" si="101"/>
        <v>0</v>
      </c>
      <c r="AU71" s="261">
        <f t="shared" si="101"/>
        <v>0</v>
      </c>
      <c r="AV71" s="261">
        <f t="shared" si="101"/>
        <v>0</v>
      </c>
      <c r="AW71" s="261">
        <f t="shared" si="101"/>
        <v>0</v>
      </c>
      <c r="AX71" s="261">
        <f t="shared" si="101"/>
        <v>0</v>
      </c>
      <c r="AY71" s="261">
        <f t="shared" si="101"/>
        <v>0</v>
      </c>
      <c r="AZ71" s="261">
        <f t="shared" si="101"/>
        <v>0</v>
      </c>
      <c r="BA71" s="261">
        <f t="shared" si="101"/>
        <v>0</v>
      </c>
      <c r="BB71" s="261">
        <f t="shared" si="101"/>
        <v>0</v>
      </c>
      <c r="BC71" s="261">
        <f t="shared" si="101"/>
        <v>0</v>
      </c>
      <c r="BD71" s="261">
        <f t="shared" si="101"/>
        <v>0</v>
      </c>
      <c r="BE71" s="268">
        <f t="shared" si="86"/>
        <v>0</v>
      </c>
    </row>
    <row r="72" spans="1:58" x14ac:dyDescent="0.15">
      <c r="A72" s="107">
        <f>'Beräkningshjälp Lån'!$A$9</f>
        <v>0</v>
      </c>
      <c r="B72" s="236">
        <f>$D$22</f>
        <v>0</v>
      </c>
      <c r="C72" s="236"/>
      <c r="D72" s="236"/>
      <c r="E72" s="236"/>
      <c r="F72" s="236"/>
      <c r="G72" s="236"/>
      <c r="H72" s="236"/>
      <c r="I72" s="236"/>
      <c r="J72" s="261">
        <f t="shared" ref="J72:U72" si="102">IF($D22="mån",J42,IF($D22="kvartal",J52,IF($D22="halvår",J62,0)))</f>
        <v>0</v>
      </c>
      <c r="K72" s="261">
        <f t="shared" si="102"/>
        <v>0</v>
      </c>
      <c r="L72" s="261">
        <f t="shared" si="102"/>
        <v>0</v>
      </c>
      <c r="M72" s="261">
        <f t="shared" si="102"/>
        <v>0</v>
      </c>
      <c r="N72" s="261">
        <f t="shared" si="102"/>
        <v>0</v>
      </c>
      <c r="O72" s="261">
        <f t="shared" si="102"/>
        <v>0</v>
      </c>
      <c r="P72" s="261">
        <f t="shared" si="102"/>
        <v>0</v>
      </c>
      <c r="Q72" s="261">
        <f t="shared" si="102"/>
        <v>0</v>
      </c>
      <c r="R72" s="261">
        <f t="shared" si="102"/>
        <v>0</v>
      </c>
      <c r="S72" s="261">
        <f t="shared" si="102"/>
        <v>0</v>
      </c>
      <c r="T72" s="261">
        <f t="shared" si="102"/>
        <v>0</v>
      </c>
      <c r="U72" s="261">
        <f t="shared" si="102"/>
        <v>0</v>
      </c>
      <c r="V72" s="268">
        <f t="shared" si="82"/>
        <v>0</v>
      </c>
      <c r="W72" s="261">
        <f t="shared" ref="W72:AH72" si="103">IF($D22="mån",W42,IF($D22="kvartal",W52,IF($D22="halvår",W62,0)))</f>
        <v>0</v>
      </c>
      <c r="X72" s="261">
        <f t="shared" si="103"/>
        <v>0</v>
      </c>
      <c r="Y72" s="261">
        <f t="shared" si="103"/>
        <v>0</v>
      </c>
      <c r="Z72" s="261">
        <f t="shared" si="103"/>
        <v>0</v>
      </c>
      <c r="AA72" s="261">
        <f t="shared" si="103"/>
        <v>0</v>
      </c>
      <c r="AB72" s="261">
        <f t="shared" si="103"/>
        <v>0</v>
      </c>
      <c r="AC72" s="261">
        <f t="shared" si="103"/>
        <v>0</v>
      </c>
      <c r="AD72" s="261">
        <f t="shared" si="103"/>
        <v>0</v>
      </c>
      <c r="AE72" s="261">
        <f t="shared" si="103"/>
        <v>0</v>
      </c>
      <c r="AF72" s="261">
        <f t="shared" si="103"/>
        <v>0</v>
      </c>
      <c r="AG72" s="261">
        <f t="shared" si="103"/>
        <v>0</v>
      </c>
      <c r="AH72" s="261">
        <f t="shared" si="103"/>
        <v>0</v>
      </c>
      <c r="AI72" s="268">
        <f t="shared" si="84"/>
        <v>0</v>
      </c>
      <c r="AR72" s="107">
        <f>$AJ$22</f>
        <v>0</v>
      </c>
      <c r="AS72" s="261">
        <f t="shared" ref="AS72:BD72" si="104">IF($AM22="mån",AS42,IF($AM22="kvartal",AS52,IF($AM22="halvår",AS62,0)))</f>
        <v>0</v>
      </c>
      <c r="AT72" s="261">
        <f t="shared" si="104"/>
        <v>0</v>
      </c>
      <c r="AU72" s="261">
        <f t="shared" si="104"/>
        <v>0</v>
      </c>
      <c r="AV72" s="261">
        <f t="shared" si="104"/>
        <v>0</v>
      </c>
      <c r="AW72" s="261">
        <f t="shared" si="104"/>
        <v>0</v>
      </c>
      <c r="AX72" s="261">
        <f t="shared" si="104"/>
        <v>0</v>
      </c>
      <c r="AY72" s="261">
        <f t="shared" si="104"/>
        <v>0</v>
      </c>
      <c r="AZ72" s="261">
        <f t="shared" si="104"/>
        <v>0</v>
      </c>
      <c r="BA72" s="261">
        <f t="shared" si="104"/>
        <v>0</v>
      </c>
      <c r="BB72" s="261">
        <f t="shared" si="104"/>
        <v>0</v>
      </c>
      <c r="BC72" s="261">
        <f t="shared" si="104"/>
        <v>0</v>
      </c>
      <c r="BD72" s="261">
        <f t="shared" si="104"/>
        <v>0</v>
      </c>
      <c r="BE72" s="268">
        <f t="shared" si="86"/>
        <v>0</v>
      </c>
      <c r="BF72" s="36"/>
    </row>
    <row r="73" spans="1:58" x14ac:dyDescent="0.15">
      <c r="A73" s="266"/>
      <c r="B73" s="267"/>
      <c r="C73" s="267"/>
      <c r="D73" s="267"/>
      <c r="E73" s="267"/>
      <c r="F73" s="267"/>
      <c r="G73" s="267"/>
      <c r="H73" s="267"/>
      <c r="I73" s="267"/>
      <c r="J73" s="269">
        <f t="shared" ref="J73:U73" si="105">SUM(J66:J72)</f>
        <v>0</v>
      </c>
      <c r="K73" s="269">
        <f t="shared" si="105"/>
        <v>0</v>
      </c>
      <c r="L73" s="269">
        <f t="shared" si="105"/>
        <v>0</v>
      </c>
      <c r="M73" s="269">
        <f t="shared" si="105"/>
        <v>0</v>
      </c>
      <c r="N73" s="269">
        <f t="shared" si="105"/>
        <v>0</v>
      </c>
      <c r="O73" s="269">
        <f t="shared" si="105"/>
        <v>0</v>
      </c>
      <c r="P73" s="269">
        <f t="shared" si="105"/>
        <v>0</v>
      </c>
      <c r="Q73" s="269">
        <f t="shared" si="105"/>
        <v>0</v>
      </c>
      <c r="R73" s="269">
        <f t="shared" si="105"/>
        <v>0</v>
      </c>
      <c r="S73" s="269">
        <f t="shared" si="105"/>
        <v>0</v>
      </c>
      <c r="T73" s="269">
        <f t="shared" si="105"/>
        <v>0</v>
      </c>
      <c r="U73" s="269">
        <f t="shared" si="105"/>
        <v>0</v>
      </c>
      <c r="V73" s="278"/>
      <c r="W73" s="269">
        <f t="shared" ref="W73:AH73" si="106">SUM(W66:W72)</f>
        <v>0</v>
      </c>
      <c r="X73" s="269">
        <f t="shared" si="106"/>
        <v>0</v>
      </c>
      <c r="Y73" s="269">
        <f t="shared" si="106"/>
        <v>0</v>
      </c>
      <c r="Z73" s="269">
        <f t="shared" si="106"/>
        <v>0</v>
      </c>
      <c r="AA73" s="269">
        <f t="shared" si="106"/>
        <v>0</v>
      </c>
      <c r="AB73" s="269">
        <f t="shared" si="106"/>
        <v>0</v>
      </c>
      <c r="AC73" s="269">
        <f t="shared" si="106"/>
        <v>0</v>
      </c>
      <c r="AD73" s="269">
        <f t="shared" si="106"/>
        <v>0</v>
      </c>
      <c r="AE73" s="269">
        <f t="shared" si="106"/>
        <v>0</v>
      </c>
      <c r="AF73" s="269">
        <f t="shared" si="106"/>
        <v>0</v>
      </c>
      <c r="AG73" s="269">
        <f t="shared" si="106"/>
        <v>0</v>
      </c>
      <c r="AH73" s="269">
        <f t="shared" si="106"/>
        <v>0</v>
      </c>
      <c r="AI73" s="278"/>
      <c r="AR73" s="266"/>
      <c r="AS73" s="269">
        <f t="shared" ref="AS73:BD73" si="107">SUM(AS66:AS72)</f>
        <v>0</v>
      </c>
      <c r="AT73" s="269">
        <f t="shared" si="107"/>
        <v>0</v>
      </c>
      <c r="AU73" s="269">
        <f t="shared" si="107"/>
        <v>0</v>
      </c>
      <c r="AV73" s="269">
        <f t="shared" si="107"/>
        <v>0</v>
      </c>
      <c r="AW73" s="269">
        <f t="shared" si="107"/>
        <v>0</v>
      </c>
      <c r="AX73" s="269">
        <f t="shared" si="107"/>
        <v>0</v>
      </c>
      <c r="AY73" s="269">
        <f t="shared" si="107"/>
        <v>0</v>
      </c>
      <c r="AZ73" s="269">
        <f t="shared" si="107"/>
        <v>0</v>
      </c>
      <c r="BA73" s="269">
        <f t="shared" si="107"/>
        <v>0</v>
      </c>
      <c r="BB73" s="269">
        <f t="shared" si="107"/>
        <v>0</v>
      </c>
      <c r="BC73" s="269">
        <f t="shared" si="107"/>
        <v>0</v>
      </c>
      <c r="BD73" s="269">
        <f t="shared" si="107"/>
        <v>0</v>
      </c>
      <c r="BF73" s="36"/>
    </row>
    <row r="74" spans="1:58" x14ac:dyDescent="0.15">
      <c r="A74" s="57"/>
      <c r="B74" s="57"/>
      <c r="C74" s="57"/>
      <c r="D74" s="57"/>
      <c r="E74" s="57"/>
      <c r="F74" s="57"/>
      <c r="G74" s="57"/>
      <c r="H74" s="57"/>
      <c r="I74" s="57"/>
      <c r="J74" s="57"/>
      <c r="K74" s="57"/>
      <c r="L74" s="57"/>
      <c r="M74" s="57"/>
      <c r="N74" s="57"/>
      <c r="O74" s="57"/>
      <c r="P74" s="57"/>
      <c r="Q74" s="57"/>
      <c r="R74" s="57"/>
      <c r="S74" s="57"/>
      <c r="T74" s="57"/>
      <c r="U74" s="269">
        <f>SUM(J66:U72)</f>
        <v>0</v>
      </c>
      <c r="V74" s="269">
        <f>SUM(V66:V72)</f>
        <v>0</v>
      </c>
      <c r="W74" s="57"/>
      <c r="X74" s="57"/>
      <c r="Y74" s="57"/>
      <c r="Z74" s="57"/>
      <c r="AA74" s="57"/>
      <c r="AB74" s="57"/>
      <c r="AC74" s="57"/>
      <c r="AD74" s="57"/>
      <c r="AE74" s="57"/>
      <c r="AF74" s="57"/>
      <c r="AG74" s="57"/>
      <c r="AH74" s="269">
        <f>SUM(W66:AH72)</f>
        <v>0</v>
      </c>
      <c r="AI74" s="269">
        <f>SUM(AI66:AI72)</f>
        <v>0</v>
      </c>
      <c r="AS74" s="57"/>
      <c r="AT74" s="57"/>
      <c r="AU74" s="57"/>
      <c r="AV74" s="57"/>
      <c r="AW74" s="57"/>
      <c r="AX74" s="57"/>
      <c r="AY74" s="57"/>
      <c r="AZ74" s="57"/>
      <c r="BA74" s="57"/>
      <c r="BB74" s="57"/>
      <c r="BC74" s="57"/>
      <c r="BD74" s="269">
        <f>SUM(AS66:BD72)</f>
        <v>0</v>
      </c>
      <c r="BE74" s="269">
        <f>SUM(BE66:BE72)</f>
        <v>0</v>
      </c>
    </row>
    <row r="75" spans="1:58" ht="14" x14ac:dyDescent="0.15">
      <c r="A75" s="179" t="s">
        <v>267</v>
      </c>
      <c r="B75" s="179"/>
      <c r="C75" s="179"/>
      <c r="D75" s="179"/>
      <c r="E75" s="179"/>
      <c r="F75" s="179"/>
      <c r="G75" s="179"/>
      <c r="H75" s="179"/>
      <c r="I75" s="179"/>
      <c r="J75" s="155" t="s">
        <v>191</v>
      </c>
      <c r="K75" s="155" t="s">
        <v>192</v>
      </c>
      <c r="L75" s="155" t="s">
        <v>193</v>
      </c>
      <c r="M75" s="155" t="s">
        <v>194</v>
      </c>
      <c r="N75" s="155" t="s">
        <v>195</v>
      </c>
      <c r="O75" s="155" t="s">
        <v>196</v>
      </c>
      <c r="P75" s="155" t="s">
        <v>197</v>
      </c>
      <c r="Q75" s="155" t="s">
        <v>198</v>
      </c>
      <c r="R75" s="155" t="s">
        <v>199</v>
      </c>
      <c r="S75" s="155" t="s">
        <v>200</v>
      </c>
      <c r="T75" s="155" t="s">
        <v>201</v>
      </c>
      <c r="U75" s="155" t="s">
        <v>202</v>
      </c>
      <c r="V75" s="155"/>
      <c r="W75" s="155">
        <v>13</v>
      </c>
      <c r="X75" s="155">
        <v>14</v>
      </c>
      <c r="Y75" s="155">
        <v>15</v>
      </c>
      <c r="Z75" s="155">
        <v>16</v>
      </c>
      <c r="AA75" s="155">
        <v>17</v>
      </c>
      <c r="AB75" s="155">
        <v>18</v>
      </c>
      <c r="AC75" s="155">
        <v>19</v>
      </c>
      <c r="AD75" s="155">
        <v>20</v>
      </c>
      <c r="AE75" s="155">
        <v>21</v>
      </c>
      <c r="AF75" s="155">
        <v>22</v>
      </c>
      <c r="AG75" s="155">
        <v>23</v>
      </c>
      <c r="AH75" s="155">
        <v>24</v>
      </c>
      <c r="AI75" s="155"/>
      <c r="AR75" s="264" t="str">
        <f>A75&amp;" År2"</f>
        <v>Ack Skuld inkl amort År2</v>
      </c>
      <c r="AS75" s="155" t="s">
        <v>215</v>
      </c>
      <c r="AT75" s="155" t="s">
        <v>216</v>
      </c>
      <c r="AU75" s="155" t="s">
        <v>217</v>
      </c>
      <c r="AV75" s="155" t="s">
        <v>218</v>
      </c>
      <c r="AW75" s="155" t="s">
        <v>219</v>
      </c>
      <c r="AX75" s="155" t="s">
        <v>220</v>
      </c>
      <c r="AY75" s="155" t="s">
        <v>221</v>
      </c>
      <c r="AZ75" s="155" t="s">
        <v>222</v>
      </c>
      <c r="BA75" s="155" t="s">
        <v>223</v>
      </c>
      <c r="BB75" s="155" t="s">
        <v>224</v>
      </c>
      <c r="BC75" s="155" t="s">
        <v>225</v>
      </c>
      <c r="BD75" s="155" t="s">
        <v>226</v>
      </c>
      <c r="BE75" s="105"/>
    </row>
    <row r="76" spans="1:58" x14ac:dyDescent="0.15">
      <c r="A76" s="107">
        <f>'Beräkningshjälp Lån'!$A$3</f>
        <v>0</v>
      </c>
      <c r="B76" s="236">
        <f>$D$16</f>
        <v>0</v>
      </c>
      <c r="C76" s="236">
        <f t="shared" ref="C76:C82" si="108">F16</f>
        <v>0</v>
      </c>
      <c r="D76" s="236"/>
      <c r="E76" s="236"/>
      <c r="F76" s="236"/>
      <c r="G76" s="236"/>
      <c r="H76" s="236"/>
      <c r="I76" s="236"/>
      <c r="J76" s="261">
        <f>SUM($J16:J16)-SUM($J66:J66)</f>
        <v>0</v>
      </c>
      <c r="K76" s="261">
        <f>SUM($J16:K16)-SUM($J66:K66)</f>
        <v>0</v>
      </c>
      <c r="L76" s="261">
        <f>SUM($J16:L16)-SUM($J66:L66)</f>
        <v>0</v>
      </c>
      <c r="M76" s="261">
        <f>SUM($J16:M16)-SUM($J66:M66)</f>
        <v>0</v>
      </c>
      <c r="N76" s="261">
        <f>SUM($J16:N16)-SUM($J66:N66)</f>
        <v>0</v>
      </c>
      <c r="O76" s="261">
        <f>SUM($J16:O16)-SUM($J66:O66)</f>
        <v>0</v>
      </c>
      <c r="P76" s="261">
        <f>SUM($J16:P16)-SUM($J66:P66)</f>
        <v>0</v>
      </c>
      <c r="Q76" s="261">
        <f>SUM($J16:Q16)-SUM($J66:Q66)</f>
        <v>0</v>
      </c>
      <c r="R76" s="261">
        <f>SUM($J16:R16)-SUM($J66:R66)</f>
        <v>0</v>
      </c>
      <c r="S76" s="261">
        <f>SUM($J16:S16)-SUM($J66:S66)</f>
        <v>0</v>
      </c>
      <c r="T76" s="261">
        <f>SUM($J16:T16)-SUM($J66:T66)</f>
        <v>0</v>
      </c>
      <c r="U76" s="261">
        <f>SUM($J16:U16)-SUM($J66:U66)</f>
        <v>0</v>
      </c>
      <c r="V76" s="105"/>
      <c r="W76" s="261">
        <f>SUM($J16:$U16)-SUM($J66:$U66)-SUM($W66:W66)</f>
        <v>0</v>
      </c>
      <c r="X76" s="261">
        <f>SUM($J16:$U16)-SUM($J66:$U66)-SUM($W66:X66)</f>
        <v>0</v>
      </c>
      <c r="Y76" s="261">
        <f>SUM($J16:$U16)-SUM($J66:$U66)-SUM($W66:Y66)</f>
        <v>0</v>
      </c>
      <c r="Z76" s="261">
        <f>SUM($J16:$U16)-SUM($J66:$U66)-SUM($W66:Z66)</f>
        <v>0</v>
      </c>
      <c r="AA76" s="261">
        <f>SUM($J16:$U16)-SUM($J66:$U66)-SUM($W66:AA66)</f>
        <v>0</v>
      </c>
      <c r="AB76" s="261">
        <f>SUM($J16:$U16)-SUM($J66:$U66)-SUM($W66:AB66)</f>
        <v>0</v>
      </c>
      <c r="AC76" s="261">
        <f>SUM($J16:$U16)-SUM($J66:$U66)-SUM($W66:AC66)</f>
        <v>0</v>
      </c>
      <c r="AD76" s="261">
        <f>SUM($J16:$U16)-SUM($J66:$U66)-SUM($W66:AD66)</f>
        <v>0</v>
      </c>
      <c r="AE76" s="261">
        <f>SUM($J16:$U16)-SUM($J66:$U66)-SUM($W66:AE66)</f>
        <v>0</v>
      </c>
      <c r="AF76" s="261">
        <f>SUM($J16:$U16)-SUM($J66:$U66)-SUM($W66:AF66)</f>
        <v>0</v>
      </c>
      <c r="AG76" s="261">
        <f>SUM($J16:$U16)-SUM($J66:$U66)-SUM($W66:AG66)</f>
        <v>0</v>
      </c>
      <c r="AH76" s="261">
        <f>SUM($J16:$U16)-SUM($J66:$U66)-SUM($W66:AH66)</f>
        <v>0</v>
      </c>
      <c r="AI76" s="105"/>
      <c r="AR76" s="107">
        <f>$AJ$16</f>
        <v>0</v>
      </c>
      <c r="AS76" s="261">
        <f>SUM($AS16:AS16)-SUM($AS66:AS66)</f>
        <v>0</v>
      </c>
      <c r="AT76" s="261">
        <f>SUM($AS16:AT16)-SUM($AS66:AT66)</f>
        <v>0</v>
      </c>
      <c r="AU76" s="261">
        <f>SUM($AS16:AU16)-SUM($AS66:AU66)</f>
        <v>0</v>
      </c>
      <c r="AV76" s="261">
        <f>SUM($AS16:AV16)-SUM($AS66:AV66)</f>
        <v>0</v>
      </c>
      <c r="AW76" s="261">
        <f>SUM($AS16:AW16)-SUM($AS66:AW66)</f>
        <v>0</v>
      </c>
      <c r="AX76" s="261">
        <f>SUM($AS16:AX16)-SUM($AS66:AX66)</f>
        <v>0</v>
      </c>
      <c r="AY76" s="261">
        <f>SUM($AS16:AY16)-SUM($AS66:AY66)</f>
        <v>0</v>
      </c>
      <c r="AZ76" s="261">
        <f>SUM($AS16:AZ16)-SUM($AS66:AZ66)</f>
        <v>0</v>
      </c>
      <c r="BA76" s="261">
        <f>SUM($AS16:BA16)-SUM($AS66:BA66)</f>
        <v>0</v>
      </c>
      <c r="BB76" s="261">
        <f>SUM($AS16:BB16)-SUM($AS66:BB66)</f>
        <v>0</v>
      </c>
      <c r="BC76" s="261">
        <f>SUM($AS16:BC16)-SUM($AS66:BC66)</f>
        <v>0</v>
      </c>
      <c r="BD76" s="261">
        <f>SUM($AS16:BD16)-SUM($AS66:BD66)</f>
        <v>0</v>
      </c>
      <c r="BE76" s="105"/>
    </row>
    <row r="77" spans="1:58" x14ac:dyDescent="0.15">
      <c r="A77" s="107">
        <f>'Beräkningshjälp Lån'!$A$4</f>
        <v>0</v>
      </c>
      <c r="B77" s="236">
        <f>$D$17</f>
        <v>0</v>
      </c>
      <c r="C77" s="236">
        <f t="shared" si="108"/>
        <v>0</v>
      </c>
      <c r="D77" s="236"/>
      <c r="E77" s="236"/>
      <c r="F77" s="236"/>
      <c r="G77" s="236"/>
      <c r="H77" s="236"/>
      <c r="I77" s="236"/>
      <c r="J77" s="261">
        <f>SUM($J17:J17)-SUM($J67:J67)</f>
        <v>0</v>
      </c>
      <c r="K77" s="261">
        <f>SUM($J17:K17)-SUM($J67:K67)</f>
        <v>0</v>
      </c>
      <c r="L77" s="261">
        <f>SUM($J17:L17)-SUM($J67:L67)</f>
        <v>0</v>
      </c>
      <c r="M77" s="261">
        <f>SUM($J17:M17)-SUM($J67:M67)</f>
        <v>0</v>
      </c>
      <c r="N77" s="261">
        <f>SUM($J17:N17)-SUM($J67:N67)</f>
        <v>0</v>
      </c>
      <c r="O77" s="261">
        <f>SUM($J17:O17)-SUM($J67:O67)</f>
        <v>0</v>
      </c>
      <c r="P77" s="261">
        <f>SUM($J17:P17)-SUM($J67:P67)</f>
        <v>0</v>
      </c>
      <c r="Q77" s="261">
        <f>SUM($J17:Q17)-SUM($J67:Q67)</f>
        <v>0</v>
      </c>
      <c r="R77" s="261">
        <f>SUM($J17:R17)-SUM($J67:R67)</f>
        <v>0</v>
      </c>
      <c r="S77" s="261">
        <f>SUM($J17:S17)-SUM($J67:S67)</f>
        <v>0</v>
      </c>
      <c r="T77" s="261">
        <f>SUM($J17:T17)-SUM($J67:T67)</f>
        <v>0</v>
      </c>
      <c r="U77" s="261">
        <f>SUM($J17:U17)-SUM($J67:U67)</f>
        <v>0</v>
      </c>
      <c r="V77" s="105"/>
      <c r="W77" s="261">
        <f>SUM($J17:$U17)-SUM($J67:$U67)-SUM($W67:W67)</f>
        <v>0</v>
      </c>
      <c r="X77" s="261">
        <f>SUM($J17:$U17)-SUM($J67:$U67)-SUM($W67:X67)</f>
        <v>0</v>
      </c>
      <c r="Y77" s="261">
        <f>SUM($J17:$U17)-SUM($J67:$U67)-SUM($W67:Y67)</f>
        <v>0</v>
      </c>
      <c r="Z77" s="261">
        <f>SUM($J17:$U17)-SUM($J67:$U67)-SUM($W67:Z67)</f>
        <v>0</v>
      </c>
      <c r="AA77" s="261">
        <f>SUM($J17:$U17)-SUM($J67:$U67)-SUM($W67:AA67)</f>
        <v>0</v>
      </c>
      <c r="AB77" s="261">
        <f>SUM($J17:$U17)-SUM($J67:$U67)-SUM($W67:AB67)</f>
        <v>0</v>
      </c>
      <c r="AC77" s="261">
        <f>SUM($J17:$U17)-SUM($J67:$U67)-SUM($W67:AC67)</f>
        <v>0</v>
      </c>
      <c r="AD77" s="261">
        <f>SUM($J17:$U17)-SUM($J67:$U67)-SUM($W67:AD67)</f>
        <v>0</v>
      </c>
      <c r="AE77" s="261">
        <f>SUM($J17:$U17)-SUM($J67:$U67)-SUM($W67:AE67)</f>
        <v>0</v>
      </c>
      <c r="AF77" s="261">
        <f>SUM($J17:$U17)-SUM($J67:$U67)-SUM($W67:AF67)</f>
        <v>0</v>
      </c>
      <c r="AG77" s="261">
        <f>SUM($J17:$U17)-SUM($J67:$U67)-SUM($W67:AG67)</f>
        <v>0</v>
      </c>
      <c r="AH77" s="261">
        <f>SUM($J17:$U17)-SUM($J67:$U67)-SUM($W67:AH67)</f>
        <v>0</v>
      </c>
      <c r="AI77" s="105"/>
      <c r="AR77" s="107">
        <f>$AJ$17</f>
        <v>0</v>
      </c>
      <c r="AS77" s="261">
        <f>SUM($AS17:AS17)-SUM($AS67:AS67)</f>
        <v>0</v>
      </c>
      <c r="AT77" s="261">
        <f>SUM($AS17:AT17)-SUM($AS67:AT67)</f>
        <v>0</v>
      </c>
      <c r="AU77" s="261">
        <f>SUM($AS17:AU17)-SUM($AS67:AU67)</f>
        <v>0</v>
      </c>
      <c r="AV77" s="261">
        <f>SUM($AS17:AV17)-SUM($AS67:AV67)</f>
        <v>0</v>
      </c>
      <c r="AW77" s="261">
        <f>SUM($AS17:AW17)-SUM($AS67:AW67)</f>
        <v>0</v>
      </c>
      <c r="AX77" s="261">
        <f>SUM($AS17:AX17)-SUM($AS67:AX67)</f>
        <v>0</v>
      </c>
      <c r="AY77" s="261">
        <f>SUM($AS17:AY17)-SUM($AS67:AY67)</f>
        <v>0</v>
      </c>
      <c r="AZ77" s="261">
        <f>SUM($AS17:AZ17)-SUM($AS67:AZ67)</f>
        <v>0</v>
      </c>
      <c r="BA77" s="261">
        <f>SUM($AS17:BA17)-SUM($AS67:BA67)</f>
        <v>0</v>
      </c>
      <c r="BB77" s="261">
        <f>SUM($AS17:BB17)-SUM($AS67:BB67)</f>
        <v>0</v>
      </c>
      <c r="BC77" s="261">
        <f>SUM($AS17:BC17)-SUM($AS67:BC67)</f>
        <v>0</v>
      </c>
      <c r="BD77" s="261">
        <f>SUM($AS17:BD17)-SUM($AS67:BD67)</f>
        <v>0</v>
      </c>
      <c r="BE77" s="105"/>
    </row>
    <row r="78" spans="1:58" x14ac:dyDescent="0.15">
      <c r="A78" s="107">
        <f>'Beräkningshjälp Lån'!$A$5</f>
        <v>0</v>
      </c>
      <c r="B78" s="236">
        <f>$D$18</f>
        <v>0</v>
      </c>
      <c r="C78" s="236">
        <f t="shared" si="108"/>
        <v>0</v>
      </c>
      <c r="D78" s="236"/>
      <c r="E78" s="236"/>
      <c r="F78" s="236"/>
      <c r="G78" s="236"/>
      <c r="H78" s="236"/>
      <c r="I78" s="236"/>
      <c r="J78" s="261">
        <f>SUM($J18:J18)-SUM($J68:J68)</f>
        <v>0</v>
      </c>
      <c r="K78" s="261">
        <f>SUM($J18:K18)-SUM($J68:K68)</f>
        <v>0</v>
      </c>
      <c r="L78" s="261">
        <f>SUM($J18:L18)-SUM($J68:L68)</f>
        <v>0</v>
      </c>
      <c r="M78" s="261">
        <f>SUM($J18:M18)-SUM($J68:M68)</f>
        <v>0</v>
      </c>
      <c r="N78" s="261">
        <f>SUM($J18:N18)-SUM($J68:N68)</f>
        <v>0</v>
      </c>
      <c r="O78" s="261">
        <f>SUM($J18:O18)-SUM($J68:O68)</f>
        <v>0</v>
      </c>
      <c r="P78" s="261">
        <f>SUM($J18:P18)-SUM($J68:P68)</f>
        <v>0</v>
      </c>
      <c r="Q78" s="261">
        <f>SUM($J18:Q18)-SUM($J68:Q68)</f>
        <v>0</v>
      </c>
      <c r="R78" s="261">
        <f>SUM($J18:R18)-SUM($J68:R68)</f>
        <v>0</v>
      </c>
      <c r="S78" s="261">
        <f>SUM($J18:S18)-SUM($J68:S68)</f>
        <v>0</v>
      </c>
      <c r="T78" s="261">
        <f>SUM($J18:T18)-SUM($J68:T68)</f>
        <v>0</v>
      </c>
      <c r="U78" s="261">
        <f>SUM($J18:U18)-SUM($J68:U68)</f>
        <v>0</v>
      </c>
      <c r="V78" s="105"/>
      <c r="W78" s="261">
        <f>SUM($J18:$U18)-SUM($J68:$U68)-SUM($W68:W68)</f>
        <v>0</v>
      </c>
      <c r="X78" s="261">
        <f>SUM($J18:$U18)-SUM($J68:$U68)-SUM($W68:X68)</f>
        <v>0</v>
      </c>
      <c r="Y78" s="261">
        <f>SUM($J18:$U18)-SUM($J68:$U68)-SUM($W68:Y68)</f>
        <v>0</v>
      </c>
      <c r="Z78" s="261">
        <f>SUM($J18:$U18)-SUM($J68:$U68)-SUM($W68:Z68)</f>
        <v>0</v>
      </c>
      <c r="AA78" s="261">
        <f>SUM($J18:$U18)-SUM($J68:$U68)-SUM($W68:AA68)</f>
        <v>0</v>
      </c>
      <c r="AB78" s="261">
        <f>SUM($J18:$U18)-SUM($J68:$U68)-SUM($W68:AB68)</f>
        <v>0</v>
      </c>
      <c r="AC78" s="261">
        <f>SUM($J18:$U18)-SUM($J68:$U68)-SUM($W68:AC68)</f>
        <v>0</v>
      </c>
      <c r="AD78" s="261">
        <f>SUM($J18:$U18)-SUM($J68:$U68)-SUM($W68:AD68)</f>
        <v>0</v>
      </c>
      <c r="AE78" s="261">
        <f>SUM($J18:$U18)-SUM($J68:$U68)-SUM($W68:AE68)</f>
        <v>0</v>
      </c>
      <c r="AF78" s="261">
        <f>SUM($J18:$U18)-SUM($J68:$U68)-SUM($W68:AF68)</f>
        <v>0</v>
      </c>
      <c r="AG78" s="261">
        <f>SUM($J18:$U18)-SUM($J68:$U68)-SUM($W68:AG68)</f>
        <v>0</v>
      </c>
      <c r="AH78" s="261">
        <f>SUM($J18:$U18)-SUM($J68:$U68)-SUM($W68:AH68)</f>
        <v>0</v>
      </c>
      <c r="AI78" s="105"/>
      <c r="AR78" s="107">
        <f>$AJ$18</f>
        <v>0</v>
      </c>
      <c r="AS78" s="261">
        <f>SUM($AS18:AS18)-SUM($AS68:AS68)</f>
        <v>0</v>
      </c>
      <c r="AT78" s="261">
        <f>SUM($AS18:AT18)-SUM($AS68:AT68)</f>
        <v>0</v>
      </c>
      <c r="AU78" s="261">
        <f>SUM($AS18:AU18)-SUM($AS68:AU68)</f>
        <v>0</v>
      </c>
      <c r="AV78" s="261">
        <f>SUM($AS18:AV18)-SUM($AS68:AV68)</f>
        <v>0</v>
      </c>
      <c r="AW78" s="261">
        <f>SUM($AS18:AW18)-SUM($AS68:AW68)</f>
        <v>0</v>
      </c>
      <c r="AX78" s="261">
        <f>SUM($AS18:AX18)-SUM($AS68:AX68)</f>
        <v>0</v>
      </c>
      <c r="AY78" s="261">
        <f>SUM($AS18:AY18)-SUM($AS68:AY68)</f>
        <v>0</v>
      </c>
      <c r="AZ78" s="261">
        <f>SUM($AS18:AZ18)-SUM($AS68:AZ68)</f>
        <v>0</v>
      </c>
      <c r="BA78" s="261">
        <f>SUM($AS18:BA18)-SUM($AS68:BA68)</f>
        <v>0</v>
      </c>
      <c r="BB78" s="261">
        <f>SUM($AS18:BB18)-SUM($AS68:BB68)</f>
        <v>0</v>
      </c>
      <c r="BC78" s="261">
        <f>SUM($AS18:BC18)-SUM($AS68:BC68)</f>
        <v>0</v>
      </c>
      <c r="BD78" s="261">
        <f>SUM($AS18:BD18)-SUM($AS68:BD68)</f>
        <v>0</v>
      </c>
      <c r="BE78" s="105"/>
    </row>
    <row r="79" spans="1:58" x14ac:dyDescent="0.15">
      <c r="A79" s="107">
        <f>'Beräkningshjälp Lån'!$A$6</f>
        <v>0</v>
      </c>
      <c r="B79" s="236">
        <f>$D$19</f>
        <v>0</v>
      </c>
      <c r="C79" s="236">
        <f t="shared" si="108"/>
        <v>0</v>
      </c>
      <c r="D79" s="236"/>
      <c r="E79" s="236"/>
      <c r="F79" s="236"/>
      <c r="G79" s="236"/>
      <c r="H79" s="236"/>
      <c r="I79" s="236"/>
      <c r="J79" s="261">
        <f>SUM($J19:J19)-SUM($J69:J69)</f>
        <v>0</v>
      </c>
      <c r="K79" s="261">
        <f>SUM($J19:K19)-SUM($J69:K69)</f>
        <v>0</v>
      </c>
      <c r="L79" s="261">
        <f>SUM($J19:L19)-SUM($J69:L69)</f>
        <v>0</v>
      </c>
      <c r="M79" s="261">
        <f>SUM($J19:M19)-SUM($J69:M69)</f>
        <v>0</v>
      </c>
      <c r="N79" s="261">
        <f>SUM($J19:N19)-SUM($J69:N69)</f>
        <v>0</v>
      </c>
      <c r="O79" s="261">
        <f>SUM($J19:O19)-SUM($J69:O69)</f>
        <v>0</v>
      </c>
      <c r="P79" s="261">
        <f>SUM($J19:P19)-SUM($J69:P69)</f>
        <v>0</v>
      </c>
      <c r="Q79" s="261">
        <f>SUM($J19:Q19)-SUM($J69:Q69)</f>
        <v>0</v>
      </c>
      <c r="R79" s="261">
        <f>SUM($J19:R19)-SUM($J69:R69)</f>
        <v>0</v>
      </c>
      <c r="S79" s="261">
        <f>SUM($J19:S19)-SUM($J69:S69)</f>
        <v>0</v>
      </c>
      <c r="T79" s="261">
        <f>SUM($J19:T19)-SUM($J69:T69)</f>
        <v>0</v>
      </c>
      <c r="U79" s="261">
        <f>SUM($J19:U19)-SUM($J69:U69)</f>
        <v>0</v>
      </c>
      <c r="V79" s="105"/>
      <c r="W79" s="261">
        <f>SUM($J19:$U19)-SUM($J69:$U69)-SUM($W69:W69)</f>
        <v>0</v>
      </c>
      <c r="X79" s="261">
        <f>SUM($J19:$U19)-SUM($J69:$U69)-SUM($W69:X69)</f>
        <v>0</v>
      </c>
      <c r="Y79" s="261">
        <f>SUM($J19:$U19)-SUM($J69:$U69)-SUM($W69:Y69)</f>
        <v>0</v>
      </c>
      <c r="Z79" s="261">
        <f>SUM($J19:$U19)-SUM($J69:$U69)-SUM($W69:Z69)</f>
        <v>0</v>
      </c>
      <c r="AA79" s="261">
        <f>SUM($J19:$U19)-SUM($J69:$U69)-SUM($W69:AA69)</f>
        <v>0</v>
      </c>
      <c r="AB79" s="261">
        <f>SUM($J19:$U19)-SUM($J69:$U69)-SUM($W69:AB69)</f>
        <v>0</v>
      </c>
      <c r="AC79" s="261">
        <f>SUM($J19:$U19)-SUM($J69:$U69)-SUM($W69:AC69)</f>
        <v>0</v>
      </c>
      <c r="AD79" s="261">
        <f>SUM($J19:$U19)-SUM($J69:$U69)-SUM($W69:AD69)</f>
        <v>0</v>
      </c>
      <c r="AE79" s="261">
        <f>SUM($J19:$U19)-SUM($J69:$U69)-SUM($W69:AE69)</f>
        <v>0</v>
      </c>
      <c r="AF79" s="261">
        <f>SUM($J19:$U19)-SUM($J69:$U69)-SUM($W69:AF69)</f>
        <v>0</v>
      </c>
      <c r="AG79" s="261">
        <f>SUM($J19:$U19)-SUM($J69:$U69)-SUM($W69:AG69)</f>
        <v>0</v>
      </c>
      <c r="AH79" s="261">
        <f>SUM($J19:$U19)-SUM($J69:$U69)-SUM($W69:AH69)</f>
        <v>0</v>
      </c>
      <c r="AI79" s="105"/>
      <c r="AR79" s="107">
        <f>$AJ$19</f>
        <v>0</v>
      </c>
      <c r="AS79" s="261">
        <f>SUM($AS19:AS19)-SUM($AS69:AS69)</f>
        <v>0</v>
      </c>
      <c r="AT79" s="261">
        <f>SUM($AS19:AT19)-SUM($AS69:AT69)</f>
        <v>0</v>
      </c>
      <c r="AU79" s="261">
        <f>SUM($AS19:AU19)-SUM($AS69:AU69)</f>
        <v>0</v>
      </c>
      <c r="AV79" s="261">
        <f>SUM($AS19:AV19)-SUM($AS69:AV69)</f>
        <v>0</v>
      </c>
      <c r="AW79" s="261">
        <f>SUM($AS19:AW19)-SUM($AS69:AW69)</f>
        <v>0</v>
      </c>
      <c r="AX79" s="261">
        <f>SUM($AS19:AX19)-SUM($AS69:AX69)</f>
        <v>0</v>
      </c>
      <c r="AY79" s="261">
        <f>SUM($AS19:AY19)-SUM($AS69:AY69)</f>
        <v>0</v>
      </c>
      <c r="AZ79" s="261">
        <f>SUM($AS19:AZ19)-SUM($AS69:AZ69)</f>
        <v>0</v>
      </c>
      <c r="BA79" s="261">
        <f>SUM($AS19:BA19)-SUM($AS69:BA69)</f>
        <v>0</v>
      </c>
      <c r="BB79" s="261">
        <f>SUM($AS19:BB19)-SUM($AS69:BB69)</f>
        <v>0</v>
      </c>
      <c r="BC79" s="261">
        <f>SUM($AS19:BC19)-SUM($AS69:BC69)</f>
        <v>0</v>
      </c>
      <c r="BD79" s="261">
        <f>SUM($AS19:BD19)-SUM($AS69:BD69)</f>
        <v>0</v>
      </c>
      <c r="BE79" s="105"/>
      <c r="BF79" s="36"/>
    </row>
    <row r="80" spans="1:58" x14ac:dyDescent="0.15">
      <c r="A80" s="107">
        <f>'Beräkningshjälp Lån'!$A$7</f>
        <v>0</v>
      </c>
      <c r="B80" s="236">
        <f>$D$20</f>
        <v>0</v>
      </c>
      <c r="C80" s="236">
        <f t="shared" si="108"/>
        <v>0</v>
      </c>
      <c r="D80" s="236"/>
      <c r="E80" s="236"/>
      <c r="F80" s="236"/>
      <c r="G80" s="236"/>
      <c r="H80" s="236"/>
      <c r="I80" s="236"/>
      <c r="J80" s="261">
        <f>SUM($J20:J20)-SUM($J70:J70)</f>
        <v>0</v>
      </c>
      <c r="K80" s="261">
        <f>SUM($J20:K20)-SUM($J70:K70)</f>
        <v>0</v>
      </c>
      <c r="L80" s="261">
        <f>SUM($J20:L20)-SUM($J70:L70)</f>
        <v>0</v>
      </c>
      <c r="M80" s="261">
        <f>SUM($J20:M20)-SUM($J70:M70)</f>
        <v>0</v>
      </c>
      <c r="N80" s="261">
        <f>SUM($J20:N20)-SUM($J70:N70)</f>
        <v>0</v>
      </c>
      <c r="O80" s="261">
        <f>SUM($J20:O20)-SUM($J70:O70)</f>
        <v>0</v>
      </c>
      <c r="P80" s="261">
        <f>SUM($J20:P20)-SUM($J70:P70)</f>
        <v>0</v>
      </c>
      <c r="Q80" s="261">
        <f>SUM($J20:Q20)-SUM($J70:Q70)</f>
        <v>0</v>
      </c>
      <c r="R80" s="261">
        <f>SUM($J20:R20)-SUM($J70:R70)</f>
        <v>0</v>
      </c>
      <c r="S80" s="261">
        <f>SUM($J20:S20)-SUM($J70:S70)</f>
        <v>0</v>
      </c>
      <c r="T80" s="261">
        <f>SUM($J20:T20)-SUM($J70:T70)</f>
        <v>0</v>
      </c>
      <c r="U80" s="261">
        <f>SUM($J20:U20)-SUM($J70:U70)</f>
        <v>0</v>
      </c>
      <c r="V80" s="105"/>
      <c r="W80" s="261">
        <f>SUM($J20:$U20)-SUM($J70:$U70)-SUM($W70:W70)</f>
        <v>0</v>
      </c>
      <c r="X80" s="261">
        <f>SUM($J20:$U20)-SUM($J70:$U70)-SUM($W70:X70)</f>
        <v>0</v>
      </c>
      <c r="Y80" s="261">
        <f>SUM($J20:$U20)-SUM($J70:$U70)-SUM($W70:Y70)</f>
        <v>0</v>
      </c>
      <c r="Z80" s="261">
        <f>SUM($J20:$U20)-SUM($J70:$U70)-SUM($W70:Z70)</f>
        <v>0</v>
      </c>
      <c r="AA80" s="261">
        <f>SUM($J20:$U20)-SUM($J70:$U70)-SUM($W70:AA70)</f>
        <v>0</v>
      </c>
      <c r="AB80" s="261">
        <f>SUM($J20:$U20)-SUM($J70:$U70)-SUM($W70:AB70)</f>
        <v>0</v>
      </c>
      <c r="AC80" s="261">
        <f>SUM($J20:$U20)-SUM($J70:$U70)-SUM($W70:AC70)</f>
        <v>0</v>
      </c>
      <c r="AD80" s="261">
        <f>SUM($J20:$U20)-SUM($J70:$U70)-SUM($W70:AD70)</f>
        <v>0</v>
      </c>
      <c r="AE80" s="261">
        <f>SUM($J20:$U20)-SUM($J70:$U70)-SUM($W70:AE70)</f>
        <v>0</v>
      </c>
      <c r="AF80" s="261">
        <f>SUM($J20:$U20)-SUM($J70:$U70)-SUM($W70:AF70)</f>
        <v>0</v>
      </c>
      <c r="AG80" s="261">
        <f>SUM($J20:$U20)-SUM($J70:$U70)-SUM($W70:AG70)</f>
        <v>0</v>
      </c>
      <c r="AH80" s="261">
        <f>SUM($J20:$U20)-SUM($J70:$U70)-SUM($W70:AH70)</f>
        <v>0</v>
      </c>
      <c r="AI80" s="105"/>
      <c r="AR80" s="107">
        <f>$AJ$20</f>
        <v>0</v>
      </c>
      <c r="AS80" s="261">
        <f>SUM($AS20:AS20)-SUM($AS70:AS70)</f>
        <v>0</v>
      </c>
      <c r="AT80" s="261">
        <f>SUM($AS20:AT20)-SUM($AS70:AT70)</f>
        <v>0</v>
      </c>
      <c r="AU80" s="261">
        <f>SUM($AS20:AU20)-SUM($AS70:AU70)</f>
        <v>0</v>
      </c>
      <c r="AV80" s="261">
        <f>SUM($AS20:AV20)-SUM($AS70:AV70)</f>
        <v>0</v>
      </c>
      <c r="AW80" s="261">
        <f>SUM($AS20:AW20)-SUM($AS70:AW70)</f>
        <v>0</v>
      </c>
      <c r="AX80" s="261">
        <f>SUM($AS20:AX20)-SUM($AS70:AX70)</f>
        <v>0</v>
      </c>
      <c r="AY80" s="261">
        <f>SUM($AS20:AY20)-SUM($AS70:AY70)</f>
        <v>0</v>
      </c>
      <c r="AZ80" s="261">
        <f>SUM($AS20:AZ20)-SUM($AS70:AZ70)</f>
        <v>0</v>
      </c>
      <c r="BA80" s="261">
        <f>SUM($AS20:BA20)-SUM($AS70:BA70)</f>
        <v>0</v>
      </c>
      <c r="BB80" s="261">
        <f>SUM($AS20:BB20)-SUM($AS70:BB70)</f>
        <v>0</v>
      </c>
      <c r="BC80" s="261">
        <f>SUM($AS20:BC20)-SUM($AS70:BC70)</f>
        <v>0</v>
      </c>
      <c r="BD80" s="261">
        <f>SUM($AS20:BD20)-SUM($AS70:BD70)</f>
        <v>0</v>
      </c>
      <c r="BE80" s="105"/>
      <c r="BF80" s="36"/>
    </row>
    <row r="81" spans="1:58" x14ac:dyDescent="0.15">
      <c r="A81" s="107">
        <f>'Beräkningshjälp Lån'!$A$8</f>
        <v>0</v>
      </c>
      <c r="B81" s="236">
        <f>$D$21</f>
        <v>0</v>
      </c>
      <c r="C81" s="236">
        <f t="shared" si="108"/>
        <v>0</v>
      </c>
      <c r="D81" s="236"/>
      <c r="E81" s="236"/>
      <c r="F81" s="236"/>
      <c r="G81" s="236"/>
      <c r="H81" s="236"/>
      <c r="I81" s="236"/>
      <c r="J81" s="261">
        <f>SUM($J21:J21)-SUM($J71:J71)</f>
        <v>0</v>
      </c>
      <c r="K81" s="261">
        <f>SUM($J21:K21)-SUM($J71:K71)</f>
        <v>0</v>
      </c>
      <c r="L81" s="261">
        <f>SUM($J21:L21)-SUM($J71:L71)</f>
        <v>0</v>
      </c>
      <c r="M81" s="261">
        <f>SUM($J21:M21)-SUM($J71:M71)</f>
        <v>0</v>
      </c>
      <c r="N81" s="261">
        <f>SUM($J21:N21)-SUM($J71:N71)</f>
        <v>0</v>
      </c>
      <c r="O81" s="261">
        <f>SUM($J21:O21)-SUM($J71:O71)</f>
        <v>0</v>
      </c>
      <c r="P81" s="261">
        <f>SUM($J21:P21)-SUM($J71:P71)</f>
        <v>0</v>
      </c>
      <c r="Q81" s="261">
        <f>SUM($J21:Q21)-SUM($J71:Q71)</f>
        <v>0</v>
      </c>
      <c r="R81" s="261">
        <f>SUM($J21:R21)-SUM($J71:R71)</f>
        <v>0</v>
      </c>
      <c r="S81" s="261">
        <f>SUM($J21:S21)-SUM($J71:S71)</f>
        <v>0</v>
      </c>
      <c r="T81" s="261">
        <f>SUM($J21:T21)-SUM($J71:T71)</f>
        <v>0</v>
      </c>
      <c r="U81" s="261">
        <f>SUM($J21:U21)-SUM($J71:U71)</f>
        <v>0</v>
      </c>
      <c r="V81" s="105"/>
      <c r="W81" s="261">
        <f>SUM($J21:$U21)-SUM($J71:$U71)-SUM($W71:W71)</f>
        <v>0</v>
      </c>
      <c r="X81" s="261">
        <f>SUM($J21:$U21)-SUM($J71:$U71)-SUM($W71:X71)</f>
        <v>0</v>
      </c>
      <c r="Y81" s="261">
        <f>SUM($J21:$U21)-SUM($J71:$U71)-SUM($W71:Y71)</f>
        <v>0</v>
      </c>
      <c r="Z81" s="261">
        <f>SUM($J21:$U21)-SUM($J71:$U71)-SUM($W71:Z71)</f>
        <v>0</v>
      </c>
      <c r="AA81" s="261">
        <f>SUM($J21:$U21)-SUM($J71:$U71)-SUM($W71:AA71)</f>
        <v>0</v>
      </c>
      <c r="AB81" s="261">
        <f>SUM($J21:$U21)-SUM($J71:$U71)-SUM($W71:AB71)</f>
        <v>0</v>
      </c>
      <c r="AC81" s="261">
        <f>SUM($J21:$U21)-SUM($J71:$U71)-SUM($W71:AC71)</f>
        <v>0</v>
      </c>
      <c r="AD81" s="261">
        <f>SUM($J21:$U21)-SUM($J71:$U71)-SUM($W71:AD71)</f>
        <v>0</v>
      </c>
      <c r="AE81" s="261">
        <f>SUM($J21:$U21)-SUM($J71:$U71)-SUM($W71:AE71)</f>
        <v>0</v>
      </c>
      <c r="AF81" s="261">
        <f>SUM($J21:$U21)-SUM($J71:$U71)-SUM($W71:AF71)</f>
        <v>0</v>
      </c>
      <c r="AG81" s="261">
        <f>SUM($J21:$U21)-SUM($J71:$U71)-SUM($W71:AG71)</f>
        <v>0</v>
      </c>
      <c r="AH81" s="261">
        <f>SUM($J21:$U21)-SUM($J71:$U71)-SUM($W71:AH71)</f>
        <v>0</v>
      </c>
      <c r="AI81" s="105"/>
      <c r="AR81" s="107">
        <f>$AJ$21</f>
        <v>0</v>
      </c>
      <c r="AS81" s="261">
        <f>SUM($AS21:AS21)-SUM($AS71:AS71)</f>
        <v>0</v>
      </c>
      <c r="AT81" s="261">
        <f>SUM($AS21:AT21)-SUM($AS71:AT71)</f>
        <v>0</v>
      </c>
      <c r="AU81" s="261">
        <f>SUM($AS21:AU21)-SUM($AS71:AU71)</f>
        <v>0</v>
      </c>
      <c r="AV81" s="261">
        <f>SUM($AS21:AV21)-SUM($AS71:AV71)</f>
        <v>0</v>
      </c>
      <c r="AW81" s="261">
        <f>SUM($AS21:AW21)-SUM($AS71:AW71)</f>
        <v>0</v>
      </c>
      <c r="AX81" s="261">
        <f>SUM($AS21:AX21)-SUM($AS71:AX71)</f>
        <v>0</v>
      </c>
      <c r="AY81" s="261">
        <f>SUM($AS21:AY21)-SUM($AS71:AY71)</f>
        <v>0</v>
      </c>
      <c r="AZ81" s="261">
        <f>SUM($AS21:AZ21)-SUM($AS71:AZ71)</f>
        <v>0</v>
      </c>
      <c r="BA81" s="261">
        <f>SUM($AS21:BA21)-SUM($AS71:BA71)</f>
        <v>0</v>
      </c>
      <c r="BB81" s="261">
        <f>SUM($AS21:BB21)-SUM($AS71:BB71)</f>
        <v>0</v>
      </c>
      <c r="BC81" s="261">
        <f>SUM($AS21:BC21)-SUM($AS71:BC71)</f>
        <v>0</v>
      </c>
      <c r="BD81" s="261">
        <f>SUM($AS21:BD21)-SUM($AS71:BD71)</f>
        <v>0</v>
      </c>
      <c r="BE81" s="105"/>
      <c r="BF81" s="36"/>
    </row>
    <row r="82" spans="1:58" x14ac:dyDescent="0.15">
      <c r="A82" s="107">
        <f>'Beräkningshjälp Lån'!$A$9</f>
        <v>0</v>
      </c>
      <c r="B82" s="236">
        <f>$D$22</f>
        <v>0</v>
      </c>
      <c r="C82" s="236">
        <f t="shared" si="108"/>
        <v>0</v>
      </c>
      <c r="D82" s="236"/>
      <c r="E82" s="236"/>
      <c r="F82" s="236"/>
      <c r="G82" s="236"/>
      <c r="H82" s="236"/>
      <c r="I82" s="236"/>
      <c r="J82" s="261">
        <f>SUM($J22:J22)-SUM($J72:J72)</f>
        <v>0</v>
      </c>
      <c r="K82" s="261">
        <f>SUM($J22:K22)-SUM($J72:K72)</f>
        <v>0</v>
      </c>
      <c r="L82" s="261">
        <f>SUM($J22:L22)-SUM($J72:L72)</f>
        <v>0</v>
      </c>
      <c r="M82" s="261">
        <f>SUM($J22:M22)-SUM($J72:M72)</f>
        <v>0</v>
      </c>
      <c r="N82" s="261">
        <f>SUM($J22:N22)-SUM($J72:N72)</f>
        <v>0</v>
      </c>
      <c r="O82" s="261">
        <f>SUM($J22:O22)-SUM($J72:O72)</f>
        <v>0</v>
      </c>
      <c r="P82" s="261">
        <f>SUM($J22:P22)-SUM($J72:P72)</f>
        <v>0</v>
      </c>
      <c r="Q82" s="261">
        <f>SUM($J22:Q22)-SUM($J72:Q72)</f>
        <v>0</v>
      </c>
      <c r="R82" s="261">
        <f>SUM($J22:R22)-SUM($J72:R72)</f>
        <v>0</v>
      </c>
      <c r="S82" s="261">
        <f>SUM($J22:S22)-SUM($J72:S72)</f>
        <v>0</v>
      </c>
      <c r="T82" s="261">
        <f>SUM($J22:T22)-SUM($J72:T72)</f>
        <v>0</v>
      </c>
      <c r="U82" s="261">
        <f>SUM($J22:U22)-SUM($J72:U72)</f>
        <v>0</v>
      </c>
      <c r="V82" s="105"/>
      <c r="W82" s="261">
        <f>SUM($J22:$U22)-SUM($J72:$U72)-SUM($W72:W72)</f>
        <v>0</v>
      </c>
      <c r="X82" s="261">
        <f>SUM($J22:$U22)-SUM($J72:$U72)-SUM($W72:X72)</f>
        <v>0</v>
      </c>
      <c r="Y82" s="261">
        <f>SUM($J22:$U22)-SUM($J72:$U72)-SUM($W72:Y72)</f>
        <v>0</v>
      </c>
      <c r="Z82" s="261">
        <f>SUM($J22:$U22)-SUM($J72:$U72)-SUM($W72:Z72)</f>
        <v>0</v>
      </c>
      <c r="AA82" s="261">
        <f>SUM($J22:$U22)-SUM($J72:$U72)-SUM($W72:AA72)</f>
        <v>0</v>
      </c>
      <c r="AB82" s="261">
        <f>SUM($J22:$U22)-SUM($J72:$U72)-SUM($W72:AB72)</f>
        <v>0</v>
      </c>
      <c r="AC82" s="261">
        <f>SUM($J22:$U22)-SUM($J72:$U72)-SUM($W72:AC72)</f>
        <v>0</v>
      </c>
      <c r="AD82" s="261">
        <f>SUM($J22:$U22)-SUM($J72:$U72)-SUM($W72:AD72)</f>
        <v>0</v>
      </c>
      <c r="AE82" s="261">
        <f>SUM($J22:$U22)-SUM($J72:$U72)-SUM($W72:AE72)</f>
        <v>0</v>
      </c>
      <c r="AF82" s="261">
        <f>SUM($J22:$U22)-SUM($J72:$U72)-SUM($W72:AF72)</f>
        <v>0</v>
      </c>
      <c r="AG82" s="261">
        <f>SUM($J22:$U22)-SUM($J72:$U72)-SUM($W72:AG72)</f>
        <v>0</v>
      </c>
      <c r="AH82" s="261">
        <f>SUM($J22:$U22)-SUM($J72:$U72)-SUM($W72:AH72)</f>
        <v>0</v>
      </c>
      <c r="AI82" s="105"/>
      <c r="AR82" s="107">
        <f>$AJ$22</f>
        <v>0</v>
      </c>
      <c r="AS82" s="261">
        <f>SUM($AS22:AS22)-SUM($AS72:AS72)</f>
        <v>0</v>
      </c>
      <c r="AT82" s="261">
        <f>SUM($AS22:AT22)-SUM($AS72:AT72)</f>
        <v>0</v>
      </c>
      <c r="AU82" s="261">
        <f>SUM($AS22:AU22)-SUM($AS72:AU72)</f>
        <v>0</v>
      </c>
      <c r="AV82" s="261">
        <f>SUM($AS22:AV22)-SUM($AS72:AV72)</f>
        <v>0</v>
      </c>
      <c r="AW82" s="261">
        <f>SUM($AS22:AW22)-SUM($AS72:AW72)</f>
        <v>0</v>
      </c>
      <c r="AX82" s="261">
        <f>SUM($AS22:AX22)-SUM($AS72:AX72)</f>
        <v>0</v>
      </c>
      <c r="AY82" s="261">
        <f>SUM($AS22:AY22)-SUM($AS72:AY72)</f>
        <v>0</v>
      </c>
      <c r="AZ82" s="261">
        <f>SUM($AS22:AZ22)-SUM($AS72:AZ72)</f>
        <v>0</v>
      </c>
      <c r="BA82" s="261">
        <f>SUM($AS22:BA22)-SUM($AS72:BA72)</f>
        <v>0</v>
      </c>
      <c r="BB82" s="261">
        <f>SUM($AS22:BB22)-SUM($AS72:BB72)</f>
        <v>0</v>
      </c>
      <c r="BC82" s="261">
        <f>SUM($AS22:BC22)-SUM($AS72:BC72)</f>
        <v>0</v>
      </c>
      <c r="BD82" s="261">
        <f>SUM($AS22:BD22)-SUM($AS72:BD72)</f>
        <v>0</v>
      </c>
      <c r="BE82" s="105"/>
      <c r="BF82" s="36"/>
    </row>
    <row r="83" spans="1:58" x14ac:dyDescent="0.15">
      <c r="A83" s="57"/>
      <c r="B83" s="57"/>
      <c r="C83" s="57"/>
      <c r="D83" s="57"/>
      <c r="E83" s="57"/>
      <c r="F83" s="57"/>
      <c r="G83" s="57"/>
      <c r="H83" s="57"/>
      <c r="I83" s="57"/>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R83" s="105"/>
      <c r="AS83" s="105"/>
      <c r="AT83" s="105"/>
      <c r="AU83" s="105"/>
      <c r="AV83" s="105"/>
      <c r="AW83" s="105"/>
      <c r="AX83" s="105"/>
      <c r="AY83" s="105"/>
      <c r="AZ83" s="105"/>
      <c r="BA83" s="105"/>
      <c r="BB83" s="105"/>
      <c r="BC83" s="105"/>
      <c r="BD83" s="105"/>
      <c r="BE83" s="105"/>
    </row>
    <row r="84" spans="1:58" x14ac:dyDescent="0.15">
      <c r="A84" s="264" t="s">
        <v>287</v>
      </c>
      <c r="B84" s="179"/>
      <c r="J84" s="155" t="s">
        <v>191</v>
      </c>
      <c r="K84" s="155" t="s">
        <v>192</v>
      </c>
      <c r="L84" s="155" t="s">
        <v>193</v>
      </c>
      <c r="M84" s="155" t="s">
        <v>194</v>
      </c>
      <c r="N84" s="155" t="s">
        <v>195</v>
      </c>
      <c r="O84" s="155" t="s">
        <v>196</v>
      </c>
      <c r="P84" s="155" t="s">
        <v>197</v>
      </c>
      <c r="Q84" s="155" t="s">
        <v>198</v>
      </c>
      <c r="R84" s="155" t="s">
        <v>199</v>
      </c>
      <c r="S84" s="155" t="s">
        <v>200</v>
      </c>
      <c r="T84" s="155" t="s">
        <v>201</v>
      </c>
      <c r="U84" s="155" t="s">
        <v>202</v>
      </c>
      <c r="V84" s="155"/>
      <c r="W84" s="155">
        <v>13</v>
      </c>
      <c r="X84" s="155">
        <v>14</v>
      </c>
      <c r="Y84" s="155">
        <v>15</v>
      </c>
      <c r="Z84" s="155">
        <v>16</v>
      </c>
      <c r="AA84" s="155">
        <v>17</v>
      </c>
      <c r="AB84" s="155">
        <v>18</v>
      </c>
      <c r="AC84" s="155">
        <v>19</v>
      </c>
      <c r="AD84" s="155">
        <v>20</v>
      </c>
      <c r="AE84" s="155">
        <v>21</v>
      </c>
      <c r="AF84" s="155">
        <v>22</v>
      </c>
      <c r="AG84" s="155">
        <v>23</v>
      </c>
      <c r="AH84" s="155">
        <v>24</v>
      </c>
      <c r="AI84" s="155"/>
      <c r="AR84" s="264" t="str">
        <f>A84&amp;" År2"</f>
        <v>Ränta mån (RR) År2</v>
      </c>
      <c r="AS84" s="155" t="s">
        <v>215</v>
      </c>
      <c r="AT84" s="155" t="s">
        <v>216</v>
      </c>
      <c r="AU84" s="155" t="s">
        <v>217</v>
      </c>
      <c r="AV84" s="155" t="s">
        <v>218</v>
      </c>
      <c r="AW84" s="155" t="s">
        <v>219</v>
      </c>
      <c r="AX84" s="155" t="s">
        <v>220</v>
      </c>
      <c r="AY84" s="155" t="s">
        <v>221</v>
      </c>
      <c r="AZ84" s="155" t="s">
        <v>222</v>
      </c>
      <c r="BA84" s="155" t="s">
        <v>223</v>
      </c>
      <c r="BB84" s="155" t="s">
        <v>224</v>
      </c>
      <c r="BC84" s="155" t="s">
        <v>225</v>
      </c>
      <c r="BD84" s="155" t="s">
        <v>226</v>
      </c>
      <c r="BE84" s="155"/>
      <c r="BF84" s="36"/>
    </row>
    <row r="85" spans="1:58" x14ac:dyDescent="0.15">
      <c r="A85" s="107">
        <f>'Beräkningshjälp Lån'!$A$3</f>
        <v>0</v>
      </c>
      <c r="B85" s="236">
        <f>$D$16</f>
        <v>0</v>
      </c>
      <c r="C85" s="236"/>
      <c r="D85" s="236"/>
      <c r="E85" s="236"/>
      <c r="F85" s="236"/>
      <c r="G85" s="236"/>
      <c r="H85" s="236"/>
      <c r="I85" s="236"/>
      <c r="J85" s="261">
        <f t="shared" ref="J85:U85" si="109">J76*$C16/12</f>
        <v>0</v>
      </c>
      <c r="K85" s="261">
        <f t="shared" si="109"/>
        <v>0</v>
      </c>
      <c r="L85" s="261">
        <f t="shared" si="109"/>
        <v>0</v>
      </c>
      <c r="M85" s="261">
        <f t="shared" si="109"/>
        <v>0</v>
      </c>
      <c r="N85" s="261">
        <f t="shared" si="109"/>
        <v>0</v>
      </c>
      <c r="O85" s="261">
        <f t="shared" si="109"/>
        <v>0</v>
      </c>
      <c r="P85" s="261">
        <f t="shared" si="109"/>
        <v>0</v>
      </c>
      <c r="Q85" s="261">
        <f t="shared" si="109"/>
        <v>0</v>
      </c>
      <c r="R85" s="261">
        <f t="shared" si="109"/>
        <v>0</v>
      </c>
      <c r="S85" s="261">
        <f t="shared" si="109"/>
        <v>0</v>
      </c>
      <c r="T85" s="261">
        <f t="shared" si="109"/>
        <v>0</v>
      </c>
      <c r="U85" s="261">
        <f t="shared" si="109"/>
        <v>0</v>
      </c>
      <c r="V85" s="268">
        <f t="shared" ref="V85:V90" si="110">SUM(J85:U85)</f>
        <v>0</v>
      </c>
      <c r="W85" s="261">
        <f t="shared" ref="W85:AH85" si="111">W76*$C16/12</f>
        <v>0</v>
      </c>
      <c r="X85" s="261">
        <f t="shared" si="111"/>
        <v>0</v>
      </c>
      <c r="Y85" s="261">
        <f t="shared" si="111"/>
        <v>0</v>
      </c>
      <c r="Z85" s="261">
        <f t="shared" si="111"/>
        <v>0</v>
      </c>
      <c r="AA85" s="261">
        <f t="shared" si="111"/>
        <v>0</v>
      </c>
      <c r="AB85" s="261">
        <f t="shared" si="111"/>
        <v>0</v>
      </c>
      <c r="AC85" s="261">
        <f t="shared" si="111"/>
        <v>0</v>
      </c>
      <c r="AD85" s="261">
        <f t="shared" si="111"/>
        <v>0</v>
      </c>
      <c r="AE85" s="261">
        <f t="shared" si="111"/>
        <v>0</v>
      </c>
      <c r="AF85" s="261">
        <f t="shared" si="111"/>
        <v>0</v>
      </c>
      <c r="AG85" s="261">
        <f t="shared" si="111"/>
        <v>0</v>
      </c>
      <c r="AH85" s="261">
        <f t="shared" si="111"/>
        <v>0</v>
      </c>
      <c r="AI85" s="268">
        <f t="shared" ref="AI85:AI91" si="112">SUM(W85:AH85)</f>
        <v>0</v>
      </c>
      <c r="AR85" s="107">
        <f>$AJ$16</f>
        <v>0</v>
      </c>
      <c r="AS85" s="261">
        <f t="shared" ref="AS85:BD85" si="113">AS76*$AL16/12</f>
        <v>0</v>
      </c>
      <c r="AT85" s="261">
        <f t="shared" si="113"/>
        <v>0</v>
      </c>
      <c r="AU85" s="261">
        <f t="shared" si="113"/>
        <v>0</v>
      </c>
      <c r="AV85" s="261">
        <f t="shared" si="113"/>
        <v>0</v>
      </c>
      <c r="AW85" s="261">
        <f t="shared" si="113"/>
        <v>0</v>
      </c>
      <c r="AX85" s="261">
        <f t="shared" si="113"/>
        <v>0</v>
      </c>
      <c r="AY85" s="261">
        <f t="shared" si="113"/>
        <v>0</v>
      </c>
      <c r="AZ85" s="261">
        <f t="shared" si="113"/>
        <v>0</v>
      </c>
      <c r="BA85" s="261">
        <f t="shared" si="113"/>
        <v>0</v>
      </c>
      <c r="BB85" s="261">
        <f t="shared" si="113"/>
        <v>0</v>
      </c>
      <c r="BC85" s="261">
        <f t="shared" si="113"/>
        <v>0</v>
      </c>
      <c r="BD85" s="261">
        <f t="shared" si="113"/>
        <v>0</v>
      </c>
      <c r="BE85" s="268">
        <f t="shared" ref="BE85:BE91" si="114">SUM(AS85:BD85)</f>
        <v>0</v>
      </c>
      <c r="BF85" s="36"/>
    </row>
    <row r="86" spans="1:58" x14ac:dyDescent="0.15">
      <c r="A86" s="107">
        <f>'Beräkningshjälp Lån'!$A$4</f>
        <v>0</v>
      </c>
      <c r="B86" s="236">
        <f>$D$17</f>
        <v>0</v>
      </c>
      <c r="C86" s="236"/>
      <c r="D86" s="236"/>
      <c r="E86" s="236"/>
      <c r="F86" s="236"/>
      <c r="G86" s="236"/>
      <c r="H86" s="236"/>
      <c r="I86" s="236"/>
      <c r="J86" s="261">
        <f t="shared" ref="J86:U86" si="115">J77*$C17/12</f>
        <v>0</v>
      </c>
      <c r="K86" s="261">
        <f t="shared" si="115"/>
        <v>0</v>
      </c>
      <c r="L86" s="261">
        <f t="shared" si="115"/>
        <v>0</v>
      </c>
      <c r="M86" s="261">
        <f t="shared" si="115"/>
        <v>0</v>
      </c>
      <c r="N86" s="261">
        <f t="shared" si="115"/>
        <v>0</v>
      </c>
      <c r="O86" s="261">
        <f t="shared" si="115"/>
        <v>0</v>
      </c>
      <c r="P86" s="261">
        <f t="shared" si="115"/>
        <v>0</v>
      </c>
      <c r="Q86" s="261">
        <f t="shared" si="115"/>
        <v>0</v>
      </c>
      <c r="R86" s="261">
        <f t="shared" si="115"/>
        <v>0</v>
      </c>
      <c r="S86" s="261">
        <f t="shared" si="115"/>
        <v>0</v>
      </c>
      <c r="T86" s="261">
        <f t="shared" si="115"/>
        <v>0</v>
      </c>
      <c r="U86" s="261">
        <f t="shared" si="115"/>
        <v>0</v>
      </c>
      <c r="V86" s="268">
        <f t="shared" si="110"/>
        <v>0</v>
      </c>
      <c r="W86" s="261">
        <f t="shared" ref="W86:AH86" si="116">W77*$C17/12</f>
        <v>0</v>
      </c>
      <c r="X86" s="261">
        <f t="shared" si="116"/>
        <v>0</v>
      </c>
      <c r="Y86" s="261">
        <f t="shared" si="116"/>
        <v>0</v>
      </c>
      <c r="Z86" s="261">
        <f t="shared" si="116"/>
        <v>0</v>
      </c>
      <c r="AA86" s="261">
        <f t="shared" si="116"/>
        <v>0</v>
      </c>
      <c r="AB86" s="261">
        <f t="shared" si="116"/>
        <v>0</v>
      </c>
      <c r="AC86" s="261">
        <f t="shared" si="116"/>
        <v>0</v>
      </c>
      <c r="AD86" s="261">
        <f t="shared" si="116"/>
        <v>0</v>
      </c>
      <c r="AE86" s="261">
        <f t="shared" si="116"/>
        <v>0</v>
      </c>
      <c r="AF86" s="261">
        <f t="shared" si="116"/>
        <v>0</v>
      </c>
      <c r="AG86" s="261">
        <f t="shared" si="116"/>
        <v>0</v>
      </c>
      <c r="AH86" s="261">
        <f t="shared" si="116"/>
        <v>0</v>
      </c>
      <c r="AI86" s="268">
        <f t="shared" si="112"/>
        <v>0</v>
      </c>
      <c r="AR86" s="107">
        <f>$AJ$17</f>
        <v>0</v>
      </c>
      <c r="AS86" s="261">
        <f t="shared" ref="AS86:BD86" si="117">AS77*$AL17/12</f>
        <v>0</v>
      </c>
      <c r="AT86" s="261">
        <f t="shared" si="117"/>
        <v>0</v>
      </c>
      <c r="AU86" s="261">
        <f t="shared" si="117"/>
        <v>0</v>
      </c>
      <c r="AV86" s="261">
        <f t="shared" si="117"/>
        <v>0</v>
      </c>
      <c r="AW86" s="261">
        <f t="shared" si="117"/>
        <v>0</v>
      </c>
      <c r="AX86" s="261">
        <f t="shared" si="117"/>
        <v>0</v>
      </c>
      <c r="AY86" s="261">
        <f t="shared" si="117"/>
        <v>0</v>
      </c>
      <c r="AZ86" s="261">
        <f t="shared" si="117"/>
        <v>0</v>
      </c>
      <c r="BA86" s="261">
        <f t="shared" si="117"/>
        <v>0</v>
      </c>
      <c r="BB86" s="261">
        <f t="shared" si="117"/>
        <v>0</v>
      </c>
      <c r="BC86" s="261">
        <f t="shared" si="117"/>
        <v>0</v>
      </c>
      <c r="BD86" s="261">
        <f t="shared" si="117"/>
        <v>0</v>
      </c>
      <c r="BE86" s="268">
        <f t="shared" si="114"/>
        <v>0</v>
      </c>
      <c r="BF86" s="36"/>
    </row>
    <row r="87" spans="1:58" x14ac:dyDescent="0.15">
      <c r="A87" s="107">
        <f>'Beräkningshjälp Lån'!$A$5</f>
        <v>0</v>
      </c>
      <c r="B87" s="236">
        <f>$D$18</f>
        <v>0</v>
      </c>
      <c r="C87" s="236"/>
      <c r="D87" s="236"/>
      <c r="E87" s="236"/>
      <c r="F87" s="236"/>
      <c r="G87" s="236"/>
      <c r="H87" s="236"/>
      <c r="I87" s="236"/>
      <c r="J87" s="261">
        <f t="shared" ref="J87:U87" si="118">J78*$C18/12</f>
        <v>0</v>
      </c>
      <c r="K87" s="261">
        <f t="shared" si="118"/>
        <v>0</v>
      </c>
      <c r="L87" s="261">
        <f t="shared" si="118"/>
        <v>0</v>
      </c>
      <c r="M87" s="261">
        <f t="shared" si="118"/>
        <v>0</v>
      </c>
      <c r="N87" s="261">
        <f t="shared" si="118"/>
        <v>0</v>
      </c>
      <c r="O87" s="261">
        <f t="shared" si="118"/>
        <v>0</v>
      </c>
      <c r="P87" s="261">
        <f t="shared" si="118"/>
        <v>0</v>
      </c>
      <c r="Q87" s="261">
        <f t="shared" si="118"/>
        <v>0</v>
      </c>
      <c r="R87" s="261">
        <f t="shared" si="118"/>
        <v>0</v>
      </c>
      <c r="S87" s="261">
        <f t="shared" si="118"/>
        <v>0</v>
      </c>
      <c r="T87" s="261">
        <f t="shared" si="118"/>
        <v>0</v>
      </c>
      <c r="U87" s="261">
        <f t="shared" si="118"/>
        <v>0</v>
      </c>
      <c r="V87" s="268">
        <f t="shared" si="110"/>
        <v>0</v>
      </c>
      <c r="W87" s="261">
        <f t="shared" ref="W87:AH87" si="119">W78*$C18/12</f>
        <v>0</v>
      </c>
      <c r="X87" s="261">
        <f t="shared" si="119"/>
        <v>0</v>
      </c>
      <c r="Y87" s="261">
        <f t="shared" si="119"/>
        <v>0</v>
      </c>
      <c r="Z87" s="261">
        <f t="shared" si="119"/>
        <v>0</v>
      </c>
      <c r="AA87" s="261">
        <f t="shared" si="119"/>
        <v>0</v>
      </c>
      <c r="AB87" s="261">
        <f t="shared" si="119"/>
        <v>0</v>
      </c>
      <c r="AC87" s="261">
        <f t="shared" si="119"/>
        <v>0</v>
      </c>
      <c r="AD87" s="261">
        <f t="shared" si="119"/>
        <v>0</v>
      </c>
      <c r="AE87" s="261">
        <f t="shared" si="119"/>
        <v>0</v>
      </c>
      <c r="AF87" s="261">
        <f t="shared" si="119"/>
        <v>0</v>
      </c>
      <c r="AG87" s="261">
        <f t="shared" si="119"/>
        <v>0</v>
      </c>
      <c r="AH87" s="261">
        <f t="shared" si="119"/>
        <v>0</v>
      </c>
      <c r="AI87" s="268">
        <f t="shared" si="112"/>
        <v>0</v>
      </c>
      <c r="AR87" s="107">
        <f>$AJ$18</f>
        <v>0</v>
      </c>
      <c r="AS87" s="261">
        <f t="shared" ref="AS87:BD87" si="120">AS78*$AL18/12</f>
        <v>0</v>
      </c>
      <c r="AT87" s="261">
        <f t="shared" si="120"/>
        <v>0</v>
      </c>
      <c r="AU87" s="261">
        <f t="shared" si="120"/>
        <v>0</v>
      </c>
      <c r="AV87" s="261">
        <f t="shared" si="120"/>
        <v>0</v>
      </c>
      <c r="AW87" s="261">
        <f t="shared" si="120"/>
        <v>0</v>
      </c>
      <c r="AX87" s="261">
        <f t="shared" si="120"/>
        <v>0</v>
      </c>
      <c r="AY87" s="261">
        <f t="shared" si="120"/>
        <v>0</v>
      </c>
      <c r="AZ87" s="261">
        <f t="shared" si="120"/>
        <v>0</v>
      </c>
      <c r="BA87" s="261">
        <f t="shared" si="120"/>
        <v>0</v>
      </c>
      <c r="BB87" s="261">
        <f t="shared" si="120"/>
        <v>0</v>
      </c>
      <c r="BC87" s="261">
        <f t="shared" si="120"/>
        <v>0</v>
      </c>
      <c r="BD87" s="261">
        <f t="shared" si="120"/>
        <v>0</v>
      </c>
      <c r="BE87" s="268">
        <f t="shared" si="114"/>
        <v>0</v>
      </c>
      <c r="BF87" s="36"/>
    </row>
    <row r="88" spans="1:58" x14ac:dyDescent="0.15">
      <c r="A88" s="107">
        <f>'Beräkningshjälp Lån'!$A$6</f>
        <v>0</v>
      </c>
      <c r="B88" s="236">
        <f>$D$19</f>
        <v>0</v>
      </c>
      <c r="C88" s="236"/>
      <c r="D88" s="236"/>
      <c r="E88" s="236"/>
      <c r="F88" s="236"/>
      <c r="G88" s="236"/>
      <c r="H88" s="236"/>
      <c r="I88" s="236"/>
      <c r="J88" s="261">
        <f t="shared" ref="J88:U88" si="121">J79*$C19/12</f>
        <v>0</v>
      </c>
      <c r="K88" s="261">
        <f t="shared" si="121"/>
        <v>0</v>
      </c>
      <c r="L88" s="261">
        <f t="shared" si="121"/>
        <v>0</v>
      </c>
      <c r="M88" s="261">
        <f t="shared" si="121"/>
        <v>0</v>
      </c>
      <c r="N88" s="261">
        <f t="shared" si="121"/>
        <v>0</v>
      </c>
      <c r="O88" s="261">
        <f t="shared" si="121"/>
        <v>0</v>
      </c>
      <c r="P88" s="261">
        <f t="shared" si="121"/>
        <v>0</v>
      </c>
      <c r="Q88" s="261">
        <f t="shared" si="121"/>
        <v>0</v>
      </c>
      <c r="R88" s="261">
        <f t="shared" si="121"/>
        <v>0</v>
      </c>
      <c r="S88" s="261">
        <f t="shared" si="121"/>
        <v>0</v>
      </c>
      <c r="T88" s="261">
        <f t="shared" si="121"/>
        <v>0</v>
      </c>
      <c r="U88" s="261">
        <f t="shared" si="121"/>
        <v>0</v>
      </c>
      <c r="V88" s="268">
        <f t="shared" si="110"/>
        <v>0</v>
      </c>
      <c r="W88" s="261">
        <f t="shared" ref="W88:AH88" si="122">W79*$C19/12</f>
        <v>0</v>
      </c>
      <c r="X88" s="261">
        <f t="shared" si="122"/>
        <v>0</v>
      </c>
      <c r="Y88" s="261">
        <f t="shared" si="122"/>
        <v>0</v>
      </c>
      <c r="Z88" s="261">
        <f t="shared" si="122"/>
        <v>0</v>
      </c>
      <c r="AA88" s="261">
        <f t="shared" si="122"/>
        <v>0</v>
      </c>
      <c r="AB88" s="261">
        <f t="shared" si="122"/>
        <v>0</v>
      </c>
      <c r="AC88" s="261">
        <f t="shared" si="122"/>
        <v>0</v>
      </c>
      <c r="AD88" s="261">
        <f t="shared" si="122"/>
        <v>0</v>
      </c>
      <c r="AE88" s="261">
        <f t="shared" si="122"/>
        <v>0</v>
      </c>
      <c r="AF88" s="261">
        <f t="shared" si="122"/>
        <v>0</v>
      </c>
      <c r="AG88" s="261">
        <f t="shared" si="122"/>
        <v>0</v>
      </c>
      <c r="AH88" s="261">
        <f t="shared" si="122"/>
        <v>0</v>
      </c>
      <c r="AI88" s="268">
        <f t="shared" si="112"/>
        <v>0</v>
      </c>
      <c r="AR88" s="107">
        <f>$AJ$19</f>
        <v>0</v>
      </c>
      <c r="AS88" s="261">
        <f t="shared" ref="AS88:BD88" si="123">AS79*$AL19/12</f>
        <v>0</v>
      </c>
      <c r="AT88" s="261">
        <f t="shared" si="123"/>
        <v>0</v>
      </c>
      <c r="AU88" s="261">
        <f t="shared" si="123"/>
        <v>0</v>
      </c>
      <c r="AV88" s="261">
        <f t="shared" si="123"/>
        <v>0</v>
      </c>
      <c r="AW88" s="261">
        <f t="shared" si="123"/>
        <v>0</v>
      </c>
      <c r="AX88" s="261">
        <f t="shared" si="123"/>
        <v>0</v>
      </c>
      <c r="AY88" s="261">
        <f t="shared" si="123"/>
        <v>0</v>
      </c>
      <c r="AZ88" s="261">
        <f t="shared" si="123"/>
        <v>0</v>
      </c>
      <c r="BA88" s="261">
        <f t="shared" si="123"/>
        <v>0</v>
      </c>
      <c r="BB88" s="261">
        <f t="shared" si="123"/>
        <v>0</v>
      </c>
      <c r="BC88" s="261">
        <f t="shared" si="123"/>
        <v>0</v>
      </c>
      <c r="BD88" s="261">
        <f t="shared" si="123"/>
        <v>0</v>
      </c>
      <c r="BE88" s="268">
        <f t="shared" si="114"/>
        <v>0</v>
      </c>
      <c r="BF88" s="36"/>
    </row>
    <row r="89" spans="1:58" x14ac:dyDescent="0.15">
      <c r="A89" s="107">
        <f>'Beräkningshjälp Lån'!$A$7</f>
        <v>0</v>
      </c>
      <c r="B89" s="236">
        <f>$D$20</f>
        <v>0</v>
      </c>
      <c r="C89" s="236"/>
      <c r="D89" s="236"/>
      <c r="E89" s="236"/>
      <c r="F89" s="236"/>
      <c r="G89" s="236"/>
      <c r="H89" s="236"/>
      <c r="I89" s="236"/>
      <c r="J89" s="261">
        <f t="shared" ref="J89:U89" si="124">J80*$C20/12</f>
        <v>0</v>
      </c>
      <c r="K89" s="261">
        <f t="shared" si="124"/>
        <v>0</v>
      </c>
      <c r="L89" s="261">
        <f t="shared" si="124"/>
        <v>0</v>
      </c>
      <c r="M89" s="261">
        <f t="shared" si="124"/>
        <v>0</v>
      </c>
      <c r="N89" s="261">
        <f t="shared" si="124"/>
        <v>0</v>
      </c>
      <c r="O89" s="261">
        <f t="shared" si="124"/>
        <v>0</v>
      </c>
      <c r="P89" s="261">
        <f t="shared" si="124"/>
        <v>0</v>
      </c>
      <c r="Q89" s="261">
        <f t="shared" si="124"/>
        <v>0</v>
      </c>
      <c r="R89" s="261">
        <f t="shared" si="124"/>
        <v>0</v>
      </c>
      <c r="S89" s="261">
        <f t="shared" si="124"/>
        <v>0</v>
      </c>
      <c r="T89" s="261">
        <f t="shared" si="124"/>
        <v>0</v>
      </c>
      <c r="U89" s="261">
        <f t="shared" si="124"/>
        <v>0</v>
      </c>
      <c r="V89" s="268">
        <f t="shared" si="110"/>
        <v>0</v>
      </c>
      <c r="W89" s="261">
        <f t="shared" ref="W89:AH89" si="125">W80*$C20/12</f>
        <v>0</v>
      </c>
      <c r="X89" s="261">
        <f t="shared" si="125"/>
        <v>0</v>
      </c>
      <c r="Y89" s="261">
        <f t="shared" si="125"/>
        <v>0</v>
      </c>
      <c r="Z89" s="261">
        <f t="shared" si="125"/>
        <v>0</v>
      </c>
      <c r="AA89" s="261">
        <f t="shared" si="125"/>
        <v>0</v>
      </c>
      <c r="AB89" s="261">
        <f t="shared" si="125"/>
        <v>0</v>
      </c>
      <c r="AC89" s="261">
        <f t="shared" si="125"/>
        <v>0</v>
      </c>
      <c r="AD89" s="261">
        <f t="shared" si="125"/>
        <v>0</v>
      </c>
      <c r="AE89" s="261">
        <f t="shared" si="125"/>
        <v>0</v>
      </c>
      <c r="AF89" s="261">
        <f t="shared" si="125"/>
        <v>0</v>
      </c>
      <c r="AG89" s="261">
        <f t="shared" si="125"/>
        <v>0</v>
      </c>
      <c r="AH89" s="261">
        <f t="shared" si="125"/>
        <v>0</v>
      </c>
      <c r="AI89" s="268">
        <f t="shared" si="112"/>
        <v>0</v>
      </c>
      <c r="AR89" s="107">
        <f>$AJ$20</f>
        <v>0</v>
      </c>
      <c r="AS89" s="261">
        <f t="shared" ref="AS89:BD89" si="126">AS80*$AL20/12</f>
        <v>0</v>
      </c>
      <c r="AT89" s="261">
        <f t="shared" si="126"/>
        <v>0</v>
      </c>
      <c r="AU89" s="261">
        <f t="shared" si="126"/>
        <v>0</v>
      </c>
      <c r="AV89" s="261">
        <f t="shared" si="126"/>
        <v>0</v>
      </c>
      <c r="AW89" s="261">
        <f t="shared" si="126"/>
        <v>0</v>
      </c>
      <c r="AX89" s="261">
        <f t="shared" si="126"/>
        <v>0</v>
      </c>
      <c r="AY89" s="261">
        <f t="shared" si="126"/>
        <v>0</v>
      </c>
      <c r="AZ89" s="261">
        <f t="shared" si="126"/>
        <v>0</v>
      </c>
      <c r="BA89" s="261">
        <f t="shared" si="126"/>
        <v>0</v>
      </c>
      <c r="BB89" s="261">
        <f t="shared" si="126"/>
        <v>0</v>
      </c>
      <c r="BC89" s="261">
        <f t="shared" si="126"/>
        <v>0</v>
      </c>
      <c r="BD89" s="261">
        <f t="shared" si="126"/>
        <v>0</v>
      </c>
      <c r="BE89" s="268">
        <f t="shared" si="114"/>
        <v>0</v>
      </c>
      <c r="BF89" s="36"/>
    </row>
    <row r="90" spans="1:58" x14ac:dyDescent="0.15">
      <c r="A90" s="107">
        <f>'Beräkningshjälp Lån'!$A$8</f>
        <v>0</v>
      </c>
      <c r="B90" s="236">
        <f>$D$21</f>
        <v>0</v>
      </c>
      <c r="C90" s="236"/>
      <c r="D90" s="236"/>
      <c r="E90" s="236"/>
      <c r="F90" s="236"/>
      <c r="G90" s="236"/>
      <c r="H90" s="236"/>
      <c r="I90" s="236"/>
      <c r="J90" s="261">
        <f t="shared" ref="J90:U90" si="127">J81*$C21/12</f>
        <v>0</v>
      </c>
      <c r="K90" s="261">
        <f t="shared" si="127"/>
        <v>0</v>
      </c>
      <c r="L90" s="261">
        <f t="shared" si="127"/>
        <v>0</v>
      </c>
      <c r="M90" s="261">
        <f t="shared" si="127"/>
        <v>0</v>
      </c>
      <c r="N90" s="261">
        <f t="shared" si="127"/>
        <v>0</v>
      </c>
      <c r="O90" s="261">
        <f t="shared" si="127"/>
        <v>0</v>
      </c>
      <c r="P90" s="261">
        <f t="shared" si="127"/>
        <v>0</v>
      </c>
      <c r="Q90" s="261">
        <f t="shared" si="127"/>
        <v>0</v>
      </c>
      <c r="R90" s="261">
        <f t="shared" si="127"/>
        <v>0</v>
      </c>
      <c r="S90" s="261">
        <f t="shared" si="127"/>
        <v>0</v>
      </c>
      <c r="T90" s="261">
        <f t="shared" si="127"/>
        <v>0</v>
      </c>
      <c r="U90" s="261">
        <f t="shared" si="127"/>
        <v>0</v>
      </c>
      <c r="V90" s="268">
        <f t="shared" si="110"/>
        <v>0</v>
      </c>
      <c r="W90" s="261">
        <f t="shared" ref="W90:AH90" si="128">W81*$C21/12</f>
        <v>0</v>
      </c>
      <c r="X90" s="261">
        <f t="shared" si="128"/>
        <v>0</v>
      </c>
      <c r="Y90" s="261">
        <f t="shared" si="128"/>
        <v>0</v>
      </c>
      <c r="Z90" s="261">
        <f t="shared" si="128"/>
        <v>0</v>
      </c>
      <c r="AA90" s="261">
        <f t="shared" si="128"/>
        <v>0</v>
      </c>
      <c r="AB90" s="261">
        <f t="shared" si="128"/>
        <v>0</v>
      </c>
      <c r="AC90" s="261">
        <f t="shared" si="128"/>
        <v>0</v>
      </c>
      <c r="AD90" s="261">
        <f t="shared" si="128"/>
        <v>0</v>
      </c>
      <c r="AE90" s="261">
        <f t="shared" si="128"/>
        <v>0</v>
      </c>
      <c r="AF90" s="261">
        <f t="shared" si="128"/>
        <v>0</v>
      </c>
      <c r="AG90" s="261">
        <f t="shared" si="128"/>
        <v>0</v>
      </c>
      <c r="AH90" s="261">
        <f t="shared" si="128"/>
        <v>0</v>
      </c>
      <c r="AI90" s="268">
        <f t="shared" si="112"/>
        <v>0</v>
      </c>
      <c r="AR90" s="107">
        <f>$AJ$21</f>
        <v>0</v>
      </c>
      <c r="AS90" s="261">
        <f t="shared" ref="AS90:BD90" si="129">AS81*$AL21/12</f>
        <v>0</v>
      </c>
      <c r="AT90" s="261">
        <f t="shared" si="129"/>
        <v>0</v>
      </c>
      <c r="AU90" s="261">
        <f t="shared" si="129"/>
        <v>0</v>
      </c>
      <c r="AV90" s="261">
        <f t="shared" si="129"/>
        <v>0</v>
      </c>
      <c r="AW90" s="261">
        <f t="shared" si="129"/>
        <v>0</v>
      </c>
      <c r="AX90" s="261">
        <f t="shared" si="129"/>
        <v>0</v>
      </c>
      <c r="AY90" s="261">
        <f t="shared" si="129"/>
        <v>0</v>
      </c>
      <c r="AZ90" s="261">
        <f t="shared" si="129"/>
        <v>0</v>
      </c>
      <c r="BA90" s="261">
        <f t="shared" si="129"/>
        <v>0</v>
      </c>
      <c r="BB90" s="261">
        <f t="shared" si="129"/>
        <v>0</v>
      </c>
      <c r="BC90" s="261">
        <f t="shared" si="129"/>
        <v>0</v>
      </c>
      <c r="BD90" s="261">
        <f t="shared" si="129"/>
        <v>0</v>
      </c>
      <c r="BE90" s="268">
        <f t="shared" si="114"/>
        <v>0</v>
      </c>
      <c r="BF90" s="36"/>
    </row>
    <row r="91" spans="1:58" x14ac:dyDescent="0.15">
      <c r="A91" s="107">
        <f>'Beräkningshjälp Lån'!$A$9</f>
        <v>0</v>
      </c>
      <c r="B91" s="236">
        <f>$D$22</f>
        <v>0</v>
      </c>
      <c r="C91" s="236"/>
      <c r="D91" s="236"/>
      <c r="E91" s="236"/>
      <c r="F91" s="236"/>
      <c r="G91" s="236"/>
      <c r="H91" s="236"/>
      <c r="I91" s="236"/>
      <c r="J91" s="261">
        <f t="shared" ref="J91:U91" si="130">J82*$C22/12</f>
        <v>0</v>
      </c>
      <c r="K91" s="261">
        <f t="shared" si="130"/>
        <v>0</v>
      </c>
      <c r="L91" s="261">
        <f t="shared" si="130"/>
        <v>0</v>
      </c>
      <c r="M91" s="261">
        <f t="shared" si="130"/>
        <v>0</v>
      </c>
      <c r="N91" s="261">
        <f t="shared" si="130"/>
        <v>0</v>
      </c>
      <c r="O91" s="261">
        <f t="shared" si="130"/>
        <v>0</v>
      </c>
      <c r="P91" s="261">
        <f t="shared" si="130"/>
        <v>0</v>
      </c>
      <c r="Q91" s="261">
        <f t="shared" si="130"/>
        <v>0</v>
      </c>
      <c r="R91" s="261">
        <f t="shared" si="130"/>
        <v>0</v>
      </c>
      <c r="S91" s="261">
        <f t="shared" si="130"/>
        <v>0</v>
      </c>
      <c r="T91" s="261">
        <f t="shared" si="130"/>
        <v>0</v>
      </c>
      <c r="U91" s="261">
        <f t="shared" si="130"/>
        <v>0</v>
      </c>
      <c r="V91" s="268">
        <f>SUM(J91:U91)</f>
        <v>0</v>
      </c>
      <c r="W91" s="261">
        <f t="shared" ref="W91:AH91" si="131">W82*$C22/12</f>
        <v>0</v>
      </c>
      <c r="X91" s="261">
        <f t="shared" si="131"/>
        <v>0</v>
      </c>
      <c r="Y91" s="261">
        <f t="shared" si="131"/>
        <v>0</v>
      </c>
      <c r="Z91" s="261">
        <f t="shared" si="131"/>
        <v>0</v>
      </c>
      <c r="AA91" s="261">
        <f t="shared" si="131"/>
        <v>0</v>
      </c>
      <c r="AB91" s="261">
        <f t="shared" si="131"/>
        <v>0</v>
      </c>
      <c r="AC91" s="261">
        <f t="shared" si="131"/>
        <v>0</v>
      </c>
      <c r="AD91" s="261">
        <f t="shared" si="131"/>
        <v>0</v>
      </c>
      <c r="AE91" s="261">
        <f t="shared" si="131"/>
        <v>0</v>
      </c>
      <c r="AF91" s="261">
        <f t="shared" si="131"/>
        <v>0</v>
      </c>
      <c r="AG91" s="261">
        <f t="shared" si="131"/>
        <v>0</v>
      </c>
      <c r="AH91" s="261">
        <f t="shared" si="131"/>
        <v>0</v>
      </c>
      <c r="AI91" s="268">
        <f t="shared" si="112"/>
        <v>0</v>
      </c>
      <c r="AR91" s="107">
        <f>$AJ$22</f>
        <v>0</v>
      </c>
      <c r="AS91" s="261">
        <f t="shared" ref="AS91:BD91" si="132">AS82*$AL22/12</f>
        <v>0</v>
      </c>
      <c r="AT91" s="261">
        <f t="shared" si="132"/>
        <v>0</v>
      </c>
      <c r="AU91" s="261">
        <f t="shared" si="132"/>
        <v>0</v>
      </c>
      <c r="AV91" s="261">
        <f t="shared" si="132"/>
        <v>0</v>
      </c>
      <c r="AW91" s="261">
        <f t="shared" si="132"/>
        <v>0</v>
      </c>
      <c r="AX91" s="261">
        <f t="shared" si="132"/>
        <v>0</v>
      </c>
      <c r="AY91" s="261">
        <f t="shared" si="132"/>
        <v>0</v>
      </c>
      <c r="AZ91" s="261">
        <f t="shared" si="132"/>
        <v>0</v>
      </c>
      <c r="BA91" s="261">
        <f t="shared" si="132"/>
        <v>0</v>
      </c>
      <c r="BB91" s="261">
        <f t="shared" si="132"/>
        <v>0</v>
      </c>
      <c r="BC91" s="261">
        <f t="shared" si="132"/>
        <v>0</v>
      </c>
      <c r="BD91" s="261">
        <f t="shared" si="132"/>
        <v>0</v>
      </c>
      <c r="BE91" s="268">
        <f t="shared" si="114"/>
        <v>0</v>
      </c>
      <c r="BF91" s="36"/>
    </row>
    <row r="92" spans="1:58" x14ac:dyDescent="0.15">
      <c r="A92" s="266"/>
      <c r="B92" s="267"/>
      <c r="C92" s="267"/>
      <c r="D92" s="267"/>
      <c r="E92" s="267"/>
      <c r="F92" s="267"/>
      <c r="G92" s="267"/>
      <c r="H92" s="267"/>
      <c r="I92" s="267"/>
      <c r="J92" s="269">
        <f>SUM(J85:J91)</f>
        <v>0</v>
      </c>
      <c r="K92" s="269">
        <f t="shared" ref="K92:U92" si="133">SUM(K85:K91)</f>
        <v>0</v>
      </c>
      <c r="L92" s="269">
        <f t="shared" si="133"/>
        <v>0</v>
      </c>
      <c r="M92" s="269">
        <f t="shared" si="133"/>
        <v>0</v>
      </c>
      <c r="N92" s="269">
        <f t="shared" si="133"/>
        <v>0</v>
      </c>
      <c r="O92" s="269">
        <f t="shared" si="133"/>
        <v>0</v>
      </c>
      <c r="P92" s="269">
        <f t="shared" si="133"/>
        <v>0</v>
      </c>
      <c r="Q92" s="269">
        <f t="shared" si="133"/>
        <v>0</v>
      </c>
      <c r="R92" s="269">
        <f t="shared" si="133"/>
        <v>0</v>
      </c>
      <c r="S92" s="269">
        <f t="shared" si="133"/>
        <v>0</v>
      </c>
      <c r="T92" s="269">
        <f t="shared" si="133"/>
        <v>0</v>
      </c>
      <c r="U92" s="269">
        <f t="shared" si="133"/>
        <v>0</v>
      </c>
      <c r="V92" s="278"/>
      <c r="W92" s="269">
        <f t="shared" ref="W92:AH92" si="134">SUM(W85:W91)</f>
        <v>0</v>
      </c>
      <c r="X92" s="269">
        <f t="shared" si="134"/>
        <v>0</v>
      </c>
      <c r="Y92" s="269">
        <f t="shared" si="134"/>
        <v>0</v>
      </c>
      <c r="Z92" s="269">
        <f t="shared" si="134"/>
        <v>0</v>
      </c>
      <c r="AA92" s="269">
        <f t="shared" si="134"/>
        <v>0</v>
      </c>
      <c r="AB92" s="269">
        <f t="shared" si="134"/>
        <v>0</v>
      </c>
      <c r="AC92" s="269">
        <f t="shared" si="134"/>
        <v>0</v>
      </c>
      <c r="AD92" s="269">
        <f t="shared" si="134"/>
        <v>0</v>
      </c>
      <c r="AE92" s="269">
        <f t="shared" si="134"/>
        <v>0</v>
      </c>
      <c r="AF92" s="269">
        <f t="shared" si="134"/>
        <v>0</v>
      </c>
      <c r="AG92" s="269">
        <f t="shared" si="134"/>
        <v>0</v>
      </c>
      <c r="AH92" s="269">
        <f t="shared" si="134"/>
        <v>0</v>
      </c>
      <c r="AI92" s="278"/>
      <c r="AR92" s="266"/>
      <c r="AS92" s="269">
        <f t="shared" ref="AS92:BD92" si="135">SUM(AS85:AS91)</f>
        <v>0</v>
      </c>
      <c r="AT92" s="269">
        <f t="shared" si="135"/>
        <v>0</v>
      </c>
      <c r="AU92" s="269">
        <f t="shared" si="135"/>
        <v>0</v>
      </c>
      <c r="AV92" s="269">
        <f t="shared" si="135"/>
        <v>0</v>
      </c>
      <c r="AW92" s="269">
        <f t="shared" si="135"/>
        <v>0</v>
      </c>
      <c r="AX92" s="269">
        <f t="shared" si="135"/>
        <v>0</v>
      </c>
      <c r="AY92" s="269">
        <f t="shared" si="135"/>
        <v>0</v>
      </c>
      <c r="AZ92" s="269">
        <f t="shared" si="135"/>
        <v>0</v>
      </c>
      <c r="BA92" s="269">
        <f t="shared" si="135"/>
        <v>0</v>
      </c>
      <c r="BB92" s="269">
        <f t="shared" si="135"/>
        <v>0</v>
      </c>
      <c r="BC92" s="269">
        <f t="shared" si="135"/>
        <v>0</v>
      </c>
      <c r="BD92" s="269">
        <f t="shared" si="135"/>
        <v>0</v>
      </c>
      <c r="BF92" s="36"/>
    </row>
    <row r="93" spans="1:58" x14ac:dyDescent="0.15">
      <c r="A93" s="266"/>
      <c r="B93" s="267"/>
      <c r="C93" s="267"/>
      <c r="D93" s="267"/>
      <c r="E93" s="267"/>
      <c r="F93" s="267"/>
      <c r="G93" s="267"/>
      <c r="H93" s="267"/>
      <c r="I93" s="267"/>
      <c r="J93" s="259"/>
      <c r="K93" s="259"/>
      <c r="L93" s="259"/>
      <c r="M93" s="259"/>
      <c r="N93" s="259"/>
      <c r="O93" s="259"/>
      <c r="P93" s="259"/>
      <c r="Q93" s="259"/>
      <c r="R93" s="259"/>
      <c r="S93" s="259"/>
      <c r="T93" s="259"/>
      <c r="U93" s="269">
        <f>SUM(J85:U91)</f>
        <v>0</v>
      </c>
      <c r="V93" s="269">
        <f>SUM(V85:V91)</f>
        <v>0</v>
      </c>
      <c r="W93" s="259"/>
      <c r="X93" s="259"/>
      <c r="Y93" s="259"/>
      <c r="Z93" s="259"/>
      <c r="AA93" s="259"/>
      <c r="AB93" s="259"/>
      <c r="AC93" s="259"/>
      <c r="AD93" s="259"/>
      <c r="AE93" s="259"/>
      <c r="AF93" s="259"/>
      <c r="AG93" s="259"/>
      <c r="AH93" s="269">
        <f>SUM(W85:AH91)</f>
        <v>0</v>
      </c>
      <c r="AI93" s="269">
        <f>SUM(AI85:AI91)</f>
        <v>0</v>
      </c>
      <c r="AR93" s="105"/>
      <c r="AS93" s="259"/>
      <c r="AT93" s="259"/>
      <c r="AU93" s="259"/>
      <c r="AV93" s="259"/>
      <c r="AW93" s="259"/>
      <c r="AX93" s="259"/>
      <c r="AY93" s="259"/>
      <c r="AZ93" s="259"/>
      <c r="BA93" s="259"/>
      <c r="BB93" s="259"/>
      <c r="BC93" s="259"/>
      <c r="BD93" s="269">
        <f>SUM(AS85:BD91)</f>
        <v>0</v>
      </c>
      <c r="BE93" s="269">
        <f>SUM(BE85:BE91)</f>
        <v>0</v>
      </c>
      <c r="BF93" s="36"/>
    </row>
    <row r="94" spans="1:58" x14ac:dyDescent="0.15">
      <c r="A94" s="264" t="s">
        <v>293</v>
      </c>
      <c r="J94" s="155" t="s">
        <v>191</v>
      </c>
      <c r="K94" s="155" t="s">
        <v>192</v>
      </c>
      <c r="L94" s="155" t="s">
        <v>193</v>
      </c>
      <c r="M94" s="155" t="s">
        <v>194</v>
      </c>
      <c r="N94" s="155" t="s">
        <v>195</v>
      </c>
      <c r="O94" s="155" t="s">
        <v>196</v>
      </c>
      <c r="P94" s="155" t="s">
        <v>197</v>
      </c>
      <c r="Q94" s="155" t="s">
        <v>198</v>
      </c>
      <c r="R94" s="155" t="s">
        <v>199</v>
      </c>
      <c r="S94" s="155" t="s">
        <v>200</v>
      </c>
      <c r="T94" s="155" t="s">
        <v>201</v>
      </c>
      <c r="U94" s="155" t="s">
        <v>202</v>
      </c>
      <c r="V94" s="155"/>
      <c r="W94" s="155">
        <v>13</v>
      </c>
      <c r="X94" s="155">
        <v>14</v>
      </c>
      <c r="Y94" s="155">
        <v>15</v>
      </c>
      <c r="Z94" s="155">
        <v>16</v>
      </c>
      <c r="AA94" s="155">
        <v>17</v>
      </c>
      <c r="AB94" s="155">
        <v>18</v>
      </c>
      <c r="AC94" s="155">
        <v>19</v>
      </c>
      <c r="AD94" s="155">
        <v>20</v>
      </c>
      <c r="AE94" s="155">
        <v>21</v>
      </c>
      <c r="AF94" s="155">
        <v>22</v>
      </c>
      <c r="AG94" s="155">
        <v>23</v>
      </c>
      <c r="AH94" s="155">
        <v>24</v>
      </c>
      <c r="AI94" s="155"/>
      <c r="AR94" s="264" t="str">
        <f>A94&amp;" År2"</f>
        <v>Ränteinbetalningar KV År2</v>
      </c>
      <c r="AS94" s="155" t="s">
        <v>215</v>
      </c>
      <c r="AT94" s="155" t="s">
        <v>216</v>
      </c>
      <c r="AU94" s="155" t="s">
        <v>217</v>
      </c>
      <c r="AV94" s="155" t="s">
        <v>218</v>
      </c>
      <c r="AW94" s="155" t="s">
        <v>219</v>
      </c>
      <c r="AX94" s="155" t="s">
        <v>220</v>
      </c>
      <c r="AY94" s="155" t="s">
        <v>221</v>
      </c>
      <c r="AZ94" s="155" t="s">
        <v>222</v>
      </c>
      <c r="BA94" s="155" t="s">
        <v>223</v>
      </c>
      <c r="BB94" s="155" t="s">
        <v>224</v>
      </c>
      <c r="BC94" s="155" t="s">
        <v>225</v>
      </c>
      <c r="BD94" s="155" t="s">
        <v>226</v>
      </c>
      <c r="BE94" s="155"/>
      <c r="BF94" s="36"/>
    </row>
    <row r="95" spans="1:58" x14ac:dyDescent="0.15">
      <c r="A95" s="107">
        <f>'Beräkningshjälp Lån'!$A$3</f>
        <v>0</v>
      </c>
      <c r="B95" s="236">
        <f>$D$16</f>
        <v>0</v>
      </c>
      <c r="C95" s="236"/>
      <c r="D95" s="236"/>
      <c r="E95" s="236"/>
      <c r="F95" s="236"/>
      <c r="G95" s="236"/>
      <c r="H95" s="236"/>
      <c r="I95" s="236"/>
      <c r="J95" s="261"/>
      <c r="K95" s="261"/>
      <c r="L95" s="261">
        <f t="shared" ref="L95:L101" si="136">SUM(J85:L85)</f>
        <v>0</v>
      </c>
      <c r="M95" s="261"/>
      <c r="N95" s="261"/>
      <c r="O95" s="261">
        <f t="shared" ref="O95:O101" si="137">SUM(M85:O85)</f>
        <v>0</v>
      </c>
      <c r="P95" s="261"/>
      <c r="Q95" s="261"/>
      <c r="R95" s="261">
        <f t="shared" ref="R95:R101" si="138">SUM(P85:R85)</f>
        <v>0</v>
      </c>
      <c r="S95" s="261"/>
      <c r="T95" s="261"/>
      <c r="U95" s="261">
        <f t="shared" ref="U95:U101" si="139">SUM(S85:U85)</f>
        <v>0</v>
      </c>
      <c r="V95" s="268">
        <f t="shared" ref="V95:V101" si="140">SUM(J95:U95)</f>
        <v>0</v>
      </c>
      <c r="W95" s="261"/>
      <c r="X95" s="261"/>
      <c r="Y95" s="261">
        <f t="shared" ref="Y95:Y101" si="141">SUM(W85:Y85)</f>
        <v>0</v>
      </c>
      <c r="Z95" s="261"/>
      <c r="AA95" s="261"/>
      <c r="AB95" s="261">
        <f t="shared" ref="AB95:AB101" si="142">SUM(Z85:AB85)</f>
        <v>0</v>
      </c>
      <c r="AC95" s="261"/>
      <c r="AD95" s="261"/>
      <c r="AE95" s="261">
        <f t="shared" ref="AE95:AE101" si="143">SUM(AC85:AE85)</f>
        <v>0</v>
      </c>
      <c r="AF95" s="261"/>
      <c r="AG95" s="261"/>
      <c r="AH95" s="261">
        <f t="shared" ref="AH95:AH101" si="144">SUM(AF85:AH85)</f>
        <v>0</v>
      </c>
      <c r="AI95" s="268">
        <f t="shared" ref="AI95:AI101" si="145">SUM(W95:AH95)</f>
        <v>0</v>
      </c>
      <c r="AR95" s="107">
        <f>$AJ$16</f>
        <v>0</v>
      </c>
      <c r="AS95" s="261"/>
      <c r="AT95" s="261"/>
      <c r="AU95" s="261">
        <f t="shared" ref="AU95:AU101" si="146">SUM(AS85:AU85)</f>
        <v>0</v>
      </c>
      <c r="AV95" s="261"/>
      <c r="AW95" s="261"/>
      <c r="AX95" s="261">
        <f t="shared" ref="AX95:AX101" si="147">SUM(AV85:AX85)</f>
        <v>0</v>
      </c>
      <c r="AY95" s="261"/>
      <c r="AZ95" s="261"/>
      <c r="BA95" s="261">
        <f t="shared" ref="BA95:BA101" si="148">SUM(AY85:BA85)</f>
        <v>0</v>
      </c>
      <c r="BB95" s="261"/>
      <c r="BC95" s="261"/>
      <c r="BD95" s="261">
        <f t="shared" ref="BD95:BD101" si="149">SUM(BB85:BD85)</f>
        <v>0</v>
      </c>
      <c r="BE95" s="268">
        <f t="shared" ref="BE95:BE101" si="150">SUM(AS95:BD95)</f>
        <v>0</v>
      </c>
      <c r="BF95" s="36"/>
    </row>
    <row r="96" spans="1:58" x14ac:dyDescent="0.15">
      <c r="A96" s="107">
        <f>'Beräkningshjälp Lån'!$A$4</f>
        <v>0</v>
      </c>
      <c r="B96" s="236">
        <f>$D$17</f>
        <v>0</v>
      </c>
      <c r="C96" s="236"/>
      <c r="D96" s="236"/>
      <c r="E96" s="236"/>
      <c r="F96" s="236"/>
      <c r="G96" s="236"/>
      <c r="H96" s="236"/>
      <c r="I96" s="236"/>
      <c r="J96" s="261"/>
      <c r="K96" s="261"/>
      <c r="L96" s="261">
        <f t="shared" si="136"/>
        <v>0</v>
      </c>
      <c r="M96" s="261"/>
      <c r="N96" s="261"/>
      <c r="O96" s="261">
        <f t="shared" si="137"/>
        <v>0</v>
      </c>
      <c r="P96" s="261"/>
      <c r="Q96" s="261"/>
      <c r="R96" s="261">
        <f t="shared" si="138"/>
        <v>0</v>
      </c>
      <c r="S96" s="261"/>
      <c r="T96" s="261"/>
      <c r="U96" s="261">
        <f t="shared" si="139"/>
        <v>0</v>
      </c>
      <c r="V96" s="268">
        <f t="shared" si="140"/>
        <v>0</v>
      </c>
      <c r="W96" s="261"/>
      <c r="X96" s="261"/>
      <c r="Y96" s="261">
        <f t="shared" si="141"/>
        <v>0</v>
      </c>
      <c r="Z96" s="261"/>
      <c r="AA96" s="261"/>
      <c r="AB96" s="261">
        <f t="shared" si="142"/>
        <v>0</v>
      </c>
      <c r="AC96" s="261"/>
      <c r="AD96" s="261"/>
      <c r="AE96" s="261">
        <f t="shared" si="143"/>
        <v>0</v>
      </c>
      <c r="AF96" s="261"/>
      <c r="AG96" s="261"/>
      <c r="AH96" s="261">
        <f t="shared" si="144"/>
        <v>0</v>
      </c>
      <c r="AI96" s="268">
        <f t="shared" si="145"/>
        <v>0</v>
      </c>
      <c r="AR96" s="107">
        <f>$AJ$17</f>
        <v>0</v>
      </c>
      <c r="AS96" s="261"/>
      <c r="AT96" s="261"/>
      <c r="AU96" s="261">
        <f t="shared" si="146"/>
        <v>0</v>
      </c>
      <c r="AV96" s="261"/>
      <c r="AW96" s="261"/>
      <c r="AX96" s="261">
        <f t="shared" si="147"/>
        <v>0</v>
      </c>
      <c r="AY96" s="261"/>
      <c r="AZ96" s="261"/>
      <c r="BA96" s="261">
        <f t="shared" si="148"/>
        <v>0</v>
      </c>
      <c r="BB96" s="261"/>
      <c r="BC96" s="261"/>
      <c r="BD96" s="261">
        <f t="shared" si="149"/>
        <v>0</v>
      </c>
      <c r="BE96" s="268">
        <f t="shared" si="150"/>
        <v>0</v>
      </c>
      <c r="BF96" s="36"/>
    </row>
    <row r="97" spans="1:58" x14ac:dyDescent="0.15">
      <c r="A97" s="107">
        <f>'Beräkningshjälp Lån'!$A$5</f>
        <v>0</v>
      </c>
      <c r="B97" s="236">
        <f>$D$18</f>
        <v>0</v>
      </c>
      <c r="C97" s="236"/>
      <c r="D97" s="236"/>
      <c r="E97" s="236"/>
      <c r="F97" s="236"/>
      <c r="G97" s="236"/>
      <c r="H97" s="236"/>
      <c r="I97" s="236"/>
      <c r="J97" s="261"/>
      <c r="K97" s="261"/>
      <c r="L97" s="261">
        <f t="shared" si="136"/>
        <v>0</v>
      </c>
      <c r="M97" s="261"/>
      <c r="N97" s="261"/>
      <c r="O97" s="261">
        <f t="shared" si="137"/>
        <v>0</v>
      </c>
      <c r="P97" s="261"/>
      <c r="Q97" s="261"/>
      <c r="R97" s="261">
        <f t="shared" si="138"/>
        <v>0</v>
      </c>
      <c r="S97" s="261"/>
      <c r="T97" s="261"/>
      <c r="U97" s="261">
        <f t="shared" si="139"/>
        <v>0</v>
      </c>
      <c r="V97" s="268">
        <f t="shared" si="140"/>
        <v>0</v>
      </c>
      <c r="W97" s="261"/>
      <c r="X97" s="261"/>
      <c r="Y97" s="261">
        <f t="shared" si="141"/>
        <v>0</v>
      </c>
      <c r="Z97" s="261"/>
      <c r="AA97" s="261"/>
      <c r="AB97" s="261">
        <f t="shared" si="142"/>
        <v>0</v>
      </c>
      <c r="AC97" s="261"/>
      <c r="AD97" s="261"/>
      <c r="AE97" s="261">
        <f t="shared" si="143"/>
        <v>0</v>
      </c>
      <c r="AF97" s="261"/>
      <c r="AG97" s="261"/>
      <c r="AH97" s="261">
        <f t="shared" si="144"/>
        <v>0</v>
      </c>
      <c r="AI97" s="268">
        <f t="shared" si="145"/>
        <v>0</v>
      </c>
      <c r="AR97" s="107">
        <f>$AJ$18</f>
        <v>0</v>
      </c>
      <c r="AS97" s="261"/>
      <c r="AT97" s="261"/>
      <c r="AU97" s="261">
        <f t="shared" si="146"/>
        <v>0</v>
      </c>
      <c r="AV97" s="261"/>
      <c r="AW97" s="261"/>
      <c r="AX97" s="261">
        <f t="shared" si="147"/>
        <v>0</v>
      </c>
      <c r="AY97" s="261"/>
      <c r="AZ97" s="261"/>
      <c r="BA97" s="261">
        <f t="shared" si="148"/>
        <v>0</v>
      </c>
      <c r="BB97" s="261"/>
      <c r="BC97" s="261"/>
      <c r="BD97" s="261">
        <f t="shared" si="149"/>
        <v>0</v>
      </c>
      <c r="BE97" s="268">
        <f t="shared" si="150"/>
        <v>0</v>
      </c>
      <c r="BF97" s="36"/>
    </row>
    <row r="98" spans="1:58" x14ac:dyDescent="0.15">
      <c r="A98" s="107">
        <f>'Beräkningshjälp Lån'!$A$6</f>
        <v>0</v>
      </c>
      <c r="B98" s="236">
        <f>$D$19</f>
        <v>0</v>
      </c>
      <c r="C98" s="236"/>
      <c r="D98" s="236"/>
      <c r="E98" s="236"/>
      <c r="F98" s="236"/>
      <c r="G98" s="236"/>
      <c r="H98" s="236"/>
      <c r="I98" s="236"/>
      <c r="J98" s="261"/>
      <c r="K98" s="261"/>
      <c r="L98" s="261">
        <f t="shared" si="136"/>
        <v>0</v>
      </c>
      <c r="M98" s="261"/>
      <c r="N98" s="261"/>
      <c r="O98" s="261">
        <f t="shared" si="137"/>
        <v>0</v>
      </c>
      <c r="P98" s="261"/>
      <c r="Q98" s="261"/>
      <c r="R98" s="261">
        <f t="shared" si="138"/>
        <v>0</v>
      </c>
      <c r="S98" s="261"/>
      <c r="T98" s="261"/>
      <c r="U98" s="261">
        <f t="shared" si="139"/>
        <v>0</v>
      </c>
      <c r="V98" s="268">
        <f t="shared" si="140"/>
        <v>0</v>
      </c>
      <c r="W98" s="261"/>
      <c r="X98" s="261"/>
      <c r="Y98" s="261">
        <f t="shared" si="141"/>
        <v>0</v>
      </c>
      <c r="Z98" s="261"/>
      <c r="AA98" s="261"/>
      <c r="AB98" s="261">
        <f t="shared" si="142"/>
        <v>0</v>
      </c>
      <c r="AC98" s="261"/>
      <c r="AD98" s="261"/>
      <c r="AE98" s="261">
        <f t="shared" si="143"/>
        <v>0</v>
      </c>
      <c r="AF98" s="261"/>
      <c r="AG98" s="261"/>
      <c r="AH98" s="261">
        <f t="shared" si="144"/>
        <v>0</v>
      </c>
      <c r="AI98" s="268">
        <f t="shared" si="145"/>
        <v>0</v>
      </c>
      <c r="AR98" s="107">
        <f>$AJ$19</f>
        <v>0</v>
      </c>
      <c r="AS98" s="261"/>
      <c r="AT98" s="261"/>
      <c r="AU98" s="261">
        <f t="shared" si="146"/>
        <v>0</v>
      </c>
      <c r="AV98" s="261"/>
      <c r="AW98" s="261"/>
      <c r="AX98" s="261">
        <f t="shared" si="147"/>
        <v>0</v>
      </c>
      <c r="AY98" s="261"/>
      <c r="AZ98" s="261"/>
      <c r="BA98" s="261">
        <f t="shared" si="148"/>
        <v>0</v>
      </c>
      <c r="BB98" s="261"/>
      <c r="BC98" s="261"/>
      <c r="BD98" s="261">
        <f t="shared" si="149"/>
        <v>0</v>
      </c>
      <c r="BE98" s="268">
        <f t="shared" si="150"/>
        <v>0</v>
      </c>
      <c r="BF98" s="36"/>
    </row>
    <row r="99" spans="1:58" x14ac:dyDescent="0.15">
      <c r="A99" s="107">
        <f>'Beräkningshjälp Lån'!$A$7</f>
        <v>0</v>
      </c>
      <c r="B99" s="236">
        <f>$D$20</f>
        <v>0</v>
      </c>
      <c r="C99" s="236"/>
      <c r="D99" s="236"/>
      <c r="E99" s="236"/>
      <c r="F99" s="236"/>
      <c r="G99" s="236"/>
      <c r="H99" s="236"/>
      <c r="I99" s="236"/>
      <c r="J99" s="261"/>
      <c r="K99" s="261"/>
      <c r="L99" s="261">
        <f t="shared" si="136"/>
        <v>0</v>
      </c>
      <c r="M99" s="261"/>
      <c r="N99" s="261"/>
      <c r="O99" s="261">
        <f t="shared" si="137"/>
        <v>0</v>
      </c>
      <c r="P99" s="261"/>
      <c r="Q99" s="261"/>
      <c r="R99" s="261">
        <f t="shared" si="138"/>
        <v>0</v>
      </c>
      <c r="S99" s="261"/>
      <c r="T99" s="261"/>
      <c r="U99" s="261">
        <f t="shared" si="139"/>
        <v>0</v>
      </c>
      <c r="V99" s="268">
        <f t="shared" si="140"/>
        <v>0</v>
      </c>
      <c r="W99" s="261"/>
      <c r="X99" s="261"/>
      <c r="Y99" s="261">
        <f t="shared" si="141"/>
        <v>0</v>
      </c>
      <c r="Z99" s="261"/>
      <c r="AA99" s="261"/>
      <c r="AB99" s="261">
        <f t="shared" si="142"/>
        <v>0</v>
      </c>
      <c r="AC99" s="261"/>
      <c r="AD99" s="261"/>
      <c r="AE99" s="261">
        <f t="shared" si="143"/>
        <v>0</v>
      </c>
      <c r="AF99" s="261"/>
      <c r="AG99" s="261"/>
      <c r="AH99" s="261">
        <f t="shared" si="144"/>
        <v>0</v>
      </c>
      <c r="AI99" s="268">
        <f t="shared" si="145"/>
        <v>0</v>
      </c>
      <c r="AR99" s="107">
        <f>$AJ$20</f>
        <v>0</v>
      </c>
      <c r="AS99" s="261"/>
      <c r="AT99" s="261"/>
      <c r="AU99" s="261">
        <f t="shared" si="146"/>
        <v>0</v>
      </c>
      <c r="AV99" s="261"/>
      <c r="AW99" s="261"/>
      <c r="AX99" s="261">
        <f t="shared" si="147"/>
        <v>0</v>
      </c>
      <c r="AY99" s="261"/>
      <c r="AZ99" s="261"/>
      <c r="BA99" s="261">
        <f t="shared" si="148"/>
        <v>0</v>
      </c>
      <c r="BB99" s="261"/>
      <c r="BC99" s="261"/>
      <c r="BD99" s="261">
        <f t="shared" si="149"/>
        <v>0</v>
      </c>
      <c r="BE99" s="268">
        <f t="shared" si="150"/>
        <v>0</v>
      </c>
      <c r="BF99" s="36"/>
    </row>
    <row r="100" spans="1:58" x14ac:dyDescent="0.15">
      <c r="A100" s="107">
        <f>'Beräkningshjälp Lån'!$A$8</f>
        <v>0</v>
      </c>
      <c r="B100" s="236">
        <f>$D$21</f>
        <v>0</v>
      </c>
      <c r="C100" s="236"/>
      <c r="D100" s="236"/>
      <c r="E100" s="236"/>
      <c r="F100" s="236"/>
      <c r="G100" s="236"/>
      <c r="H100" s="236"/>
      <c r="I100" s="236"/>
      <c r="J100" s="261"/>
      <c r="K100" s="261"/>
      <c r="L100" s="261">
        <f t="shared" si="136"/>
        <v>0</v>
      </c>
      <c r="M100" s="261"/>
      <c r="N100" s="261"/>
      <c r="O100" s="261">
        <f t="shared" si="137"/>
        <v>0</v>
      </c>
      <c r="P100" s="261"/>
      <c r="Q100" s="261"/>
      <c r="R100" s="261">
        <f t="shared" si="138"/>
        <v>0</v>
      </c>
      <c r="S100" s="261"/>
      <c r="T100" s="261"/>
      <c r="U100" s="261">
        <f t="shared" si="139"/>
        <v>0</v>
      </c>
      <c r="V100" s="268">
        <f t="shared" si="140"/>
        <v>0</v>
      </c>
      <c r="W100" s="261"/>
      <c r="X100" s="261"/>
      <c r="Y100" s="261">
        <f t="shared" si="141"/>
        <v>0</v>
      </c>
      <c r="Z100" s="261"/>
      <c r="AA100" s="261"/>
      <c r="AB100" s="261">
        <f t="shared" si="142"/>
        <v>0</v>
      </c>
      <c r="AC100" s="261"/>
      <c r="AD100" s="261"/>
      <c r="AE100" s="261">
        <f t="shared" si="143"/>
        <v>0</v>
      </c>
      <c r="AF100" s="261"/>
      <c r="AG100" s="261"/>
      <c r="AH100" s="261">
        <f t="shared" si="144"/>
        <v>0</v>
      </c>
      <c r="AI100" s="268">
        <f t="shared" si="145"/>
        <v>0</v>
      </c>
      <c r="AR100" s="107">
        <f>$AJ$21</f>
        <v>0</v>
      </c>
      <c r="AS100" s="261"/>
      <c r="AT100" s="261"/>
      <c r="AU100" s="261">
        <f t="shared" si="146"/>
        <v>0</v>
      </c>
      <c r="AV100" s="261"/>
      <c r="AW100" s="261"/>
      <c r="AX100" s="261">
        <f t="shared" si="147"/>
        <v>0</v>
      </c>
      <c r="AY100" s="261"/>
      <c r="AZ100" s="261"/>
      <c r="BA100" s="261">
        <f t="shared" si="148"/>
        <v>0</v>
      </c>
      <c r="BB100" s="261"/>
      <c r="BC100" s="261"/>
      <c r="BD100" s="261">
        <f t="shared" si="149"/>
        <v>0</v>
      </c>
      <c r="BE100" s="268">
        <f t="shared" si="150"/>
        <v>0</v>
      </c>
      <c r="BF100" s="36"/>
    </row>
    <row r="101" spans="1:58" x14ac:dyDescent="0.15">
      <c r="A101" s="107">
        <f>'Beräkningshjälp Lån'!$A$9</f>
        <v>0</v>
      </c>
      <c r="B101" s="236">
        <f>$D$22</f>
        <v>0</v>
      </c>
      <c r="C101" s="236"/>
      <c r="D101" s="236"/>
      <c r="E101" s="236"/>
      <c r="F101" s="236"/>
      <c r="G101" s="236"/>
      <c r="H101" s="236"/>
      <c r="I101" s="236"/>
      <c r="J101" s="261"/>
      <c r="K101" s="261"/>
      <c r="L101" s="261">
        <f t="shared" si="136"/>
        <v>0</v>
      </c>
      <c r="M101" s="261"/>
      <c r="N101" s="261"/>
      <c r="O101" s="261">
        <f t="shared" si="137"/>
        <v>0</v>
      </c>
      <c r="P101" s="261"/>
      <c r="Q101" s="261"/>
      <c r="R101" s="261">
        <f t="shared" si="138"/>
        <v>0</v>
      </c>
      <c r="S101" s="261"/>
      <c r="T101" s="261"/>
      <c r="U101" s="261">
        <f t="shared" si="139"/>
        <v>0</v>
      </c>
      <c r="V101" s="268">
        <f t="shared" si="140"/>
        <v>0</v>
      </c>
      <c r="W101" s="261"/>
      <c r="X101" s="261"/>
      <c r="Y101" s="261">
        <f t="shared" si="141"/>
        <v>0</v>
      </c>
      <c r="Z101" s="261"/>
      <c r="AA101" s="261"/>
      <c r="AB101" s="261">
        <f t="shared" si="142"/>
        <v>0</v>
      </c>
      <c r="AC101" s="261"/>
      <c r="AD101" s="261"/>
      <c r="AE101" s="261">
        <f t="shared" si="143"/>
        <v>0</v>
      </c>
      <c r="AF101" s="261"/>
      <c r="AG101" s="261"/>
      <c r="AH101" s="261">
        <f t="shared" si="144"/>
        <v>0</v>
      </c>
      <c r="AI101" s="268">
        <f t="shared" si="145"/>
        <v>0</v>
      </c>
      <c r="AR101" s="107">
        <f>$AJ$22</f>
        <v>0</v>
      </c>
      <c r="AS101" s="261"/>
      <c r="AT101" s="261"/>
      <c r="AU101" s="261">
        <f t="shared" si="146"/>
        <v>0</v>
      </c>
      <c r="AV101" s="261"/>
      <c r="AW101" s="261"/>
      <c r="AX101" s="261">
        <f t="shared" si="147"/>
        <v>0</v>
      </c>
      <c r="AY101" s="261"/>
      <c r="AZ101" s="261"/>
      <c r="BA101" s="261">
        <f t="shared" si="148"/>
        <v>0</v>
      </c>
      <c r="BB101" s="261"/>
      <c r="BC101" s="261"/>
      <c r="BD101" s="261">
        <f t="shared" si="149"/>
        <v>0</v>
      </c>
      <c r="BE101" s="268">
        <f t="shared" si="150"/>
        <v>0</v>
      </c>
      <c r="BF101" s="36"/>
    </row>
    <row r="102" spans="1:58" x14ac:dyDescent="0.15">
      <c r="A102" s="266"/>
      <c r="B102" s="267"/>
      <c r="C102" s="267"/>
      <c r="D102" s="267"/>
      <c r="E102" s="267"/>
      <c r="F102" s="267"/>
      <c r="G102" s="267"/>
      <c r="H102" s="267"/>
      <c r="I102" s="267"/>
      <c r="J102" s="269">
        <f t="shared" ref="J102:U102" si="151">SUM(J95:J101)</f>
        <v>0</v>
      </c>
      <c r="K102" s="269">
        <f t="shared" si="151"/>
        <v>0</v>
      </c>
      <c r="L102" s="269">
        <f t="shared" si="151"/>
        <v>0</v>
      </c>
      <c r="M102" s="269">
        <f t="shared" si="151"/>
        <v>0</v>
      </c>
      <c r="N102" s="269">
        <f t="shared" si="151"/>
        <v>0</v>
      </c>
      <c r="O102" s="269">
        <f t="shared" si="151"/>
        <v>0</v>
      </c>
      <c r="P102" s="269">
        <f t="shared" si="151"/>
        <v>0</v>
      </c>
      <c r="Q102" s="269">
        <f t="shared" si="151"/>
        <v>0</v>
      </c>
      <c r="R102" s="269">
        <f t="shared" si="151"/>
        <v>0</v>
      </c>
      <c r="S102" s="269">
        <f t="shared" si="151"/>
        <v>0</v>
      </c>
      <c r="T102" s="269">
        <f t="shared" si="151"/>
        <v>0</v>
      </c>
      <c r="U102" s="269">
        <f t="shared" si="151"/>
        <v>0</v>
      </c>
      <c r="V102" s="278"/>
      <c r="W102" s="269">
        <f t="shared" ref="W102:AH102" si="152">SUM(W95:W101)</f>
        <v>0</v>
      </c>
      <c r="X102" s="269">
        <f t="shared" si="152"/>
        <v>0</v>
      </c>
      <c r="Y102" s="269">
        <f t="shared" si="152"/>
        <v>0</v>
      </c>
      <c r="Z102" s="269">
        <f t="shared" si="152"/>
        <v>0</v>
      </c>
      <c r="AA102" s="269">
        <f t="shared" si="152"/>
        <v>0</v>
      </c>
      <c r="AB102" s="269">
        <f t="shared" si="152"/>
        <v>0</v>
      </c>
      <c r="AC102" s="269">
        <f t="shared" si="152"/>
        <v>0</v>
      </c>
      <c r="AD102" s="269">
        <f t="shared" si="152"/>
        <v>0</v>
      </c>
      <c r="AE102" s="269">
        <f t="shared" si="152"/>
        <v>0</v>
      </c>
      <c r="AF102" s="269">
        <f t="shared" si="152"/>
        <v>0</v>
      </c>
      <c r="AG102" s="269">
        <f t="shared" si="152"/>
        <v>0</v>
      </c>
      <c r="AH102" s="269">
        <f t="shared" si="152"/>
        <v>0</v>
      </c>
      <c r="AI102" s="278"/>
      <c r="AR102" s="266"/>
      <c r="AS102" s="269">
        <f t="shared" ref="AS102:BD102" si="153">SUM(AS95:AS101)</f>
        <v>0</v>
      </c>
      <c r="AT102" s="269">
        <f t="shared" si="153"/>
        <v>0</v>
      </c>
      <c r="AU102" s="269">
        <f t="shared" si="153"/>
        <v>0</v>
      </c>
      <c r="AV102" s="269">
        <f t="shared" si="153"/>
        <v>0</v>
      </c>
      <c r="AW102" s="269">
        <f t="shared" si="153"/>
        <v>0</v>
      </c>
      <c r="AX102" s="269">
        <f t="shared" si="153"/>
        <v>0</v>
      </c>
      <c r="AY102" s="269">
        <f t="shared" si="153"/>
        <v>0</v>
      </c>
      <c r="AZ102" s="269">
        <f t="shared" si="153"/>
        <v>0</v>
      </c>
      <c r="BA102" s="269">
        <f t="shared" si="153"/>
        <v>0</v>
      </c>
      <c r="BB102" s="269">
        <f t="shared" si="153"/>
        <v>0</v>
      </c>
      <c r="BC102" s="269">
        <f t="shared" si="153"/>
        <v>0</v>
      </c>
      <c r="BD102" s="269">
        <f t="shared" si="153"/>
        <v>0</v>
      </c>
      <c r="BF102" s="36"/>
    </row>
    <row r="103" spans="1:58" x14ac:dyDescent="0.15">
      <c r="A103" s="266"/>
      <c r="B103" s="267"/>
      <c r="C103" s="267"/>
      <c r="D103" s="267"/>
      <c r="E103" s="267"/>
      <c r="F103" s="267"/>
      <c r="G103" s="267"/>
      <c r="H103" s="267"/>
      <c r="I103" s="267"/>
      <c r="J103" s="259"/>
      <c r="K103" s="259"/>
      <c r="L103" s="259"/>
      <c r="M103" s="259"/>
      <c r="N103" s="259"/>
      <c r="O103" s="259"/>
      <c r="P103" s="259"/>
      <c r="Q103" s="259"/>
      <c r="R103" s="259"/>
      <c r="S103" s="259"/>
      <c r="T103" s="259"/>
      <c r="U103" s="269">
        <f>SUM(J95:U101)</f>
        <v>0</v>
      </c>
      <c r="V103" s="269">
        <f>SUM(V95:V101)</f>
        <v>0</v>
      </c>
      <c r="W103" s="259"/>
      <c r="X103" s="259"/>
      <c r="Y103" s="259"/>
      <c r="Z103" s="259"/>
      <c r="AA103" s="259"/>
      <c r="AB103" s="259"/>
      <c r="AC103" s="259"/>
      <c r="AD103" s="259"/>
      <c r="AE103" s="259"/>
      <c r="AF103" s="259"/>
      <c r="AG103" s="259"/>
      <c r="AH103" s="269">
        <f>SUM(W95:AH101)</f>
        <v>0</v>
      </c>
      <c r="AI103" s="269">
        <f>SUM(AI95:AI101)</f>
        <v>0</v>
      </c>
      <c r="AR103" s="105"/>
      <c r="AS103" s="259"/>
      <c r="AT103" s="259"/>
      <c r="AU103" s="259"/>
      <c r="AV103" s="259"/>
      <c r="AW103" s="259"/>
      <c r="AX103" s="259"/>
      <c r="AY103" s="259"/>
      <c r="AZ103" s="259"/>
      <c r="BA103" s="259"/>
      <c r="BB103" s="259"/>
      <c r="BC103" s="259"/>
      <c r="BD103" s="269">
        <f>SUM(AS95:BD101)</f>
        <v>0</v>
      </c>
      <c r="BE103" s="269">
        <f>SUM(BE95:BE101)</f>
        <v>0</v>
      </c>
      <c r="BF103" s="36"/>
    </row>
    <row r="104" spans="1:58" x14ac:dyDescent="0.15">
      <c r="A104" s="264" t="s">
        <v>292</v>
      </c>
      <c r="J104" s="155" t="s">
        <v>191</v>
      </c>
      <c r="K104" s="155" t="s">
        <v>192</v>
      </c>
      <c r="L104" s="155" t="s">
        <v>193</v>
      </c>
      <c r="M104" s="155" t="s">
        <v>194</v>
      </c>
      <c r="N104" s="155" t="s">
        <v>195</v>
      </c>
      <c r="O104" s="155" t="s">
        <v>196</v>
      </c>
      <c r="P104" s="155" t="s">
        <v>197</v>
      </c>
      <c r="Q104" s="155" t="s">
        <v>198</v>
      </c>
      <c r="R104" s="155" t="s">
        <v>199</v>
      </c>
      <c r="S104" s="155" t="s">
        <v>200</v>
      </c>
      <c r="T104" s="155" t="s">
        <v>201</v>
      </c>
      <c r="U104" s="155" t="s">
        <v>202</v>
      </c>
      <c r="V104" s="155"/>
      <c r="W104" s="155">
        <v>13</v>
      </c>
      <c r="X104" s="155">
        <v>14</v>
      </c>
      <c r="Y104" s="155">
        <v>15</v>
      </c>
      <c r="Z104" s="155">
        <v>16</v>
      </c>
      <c r="AA104" s="155">
        <v>17</v>
      </c>
      <c r="AB104" s="155">
        <v>18</v>
      </c>
      <c r="AC104" s="155">
        <v>19</v>
      </c>
      <c r="AD104" s="155">
        <v>20</v>
      </c>
      <c r="AE104" s="155">
        <v>21</v>
      </c>
      <c r="AF104" s="155">
        <v>22</v>
      </c>
      <c r="AG104" s="155">
        <v>23</v>
      </c>
      <c r="AH104" s="155">
        <v>24</v>
      </c>
      <c r="AI104" s="155"/>
      <c r="AR104" s="264" t="str">
        <f>A104&amp;" År2"</f>
        <v>Ränteinbetalningar halvår År2</v>
      </c>
      <c r="AS104" s="155" t="s">
        <v>215</v>
      </c>
      <c r="AT104" s="155" t="s">
        <v>216</v>
      </c>
      <c r="AU104" s="155" t="s">
        <v>217</v>
      </c>
      <c r="AV104" s="155" t="s">
        <v>218</v>
      </c>
      <c r="AW104" s="155" t="s">
        <v>219</v>
      </c>
      <c r="AX104" s="155" t="s">
        <v>220</v>
      </c>
      <c r="AY104" s="155" t="s">
        <v>221</v>
      </c>
      <c r="AZ104" s="155" t="s">
        <v>222</v>
      </c>
      <c r="BA104" s="155" t="s">
        <v>223</v>
      </c>
      <c r="BB104" s="155" t="s">
        <v>224</v>
      </c>
      <c r="BC104" s="155" t="s">
        <v>225</v>
      </c>
      <c r="BD104" s="155" t="s">
        <v>226</v>
      </c>
      <c r="BE104" s="155"/>
      <c r="BF104" s="36"/>
    </row>
    <row r="105" spans="1:58" x14ac:dyDescent="0.15">
      <c r="A105" s="107">
        <f>'Beräkningshjälp Lån'!$A$3</f>
        <v>0</v>
      </c>
      <c r="B105" s="236">
        <f>$D$16</f>
        <v>0</v>
      </c>
      <c r="C105" s="236"/>
      <c r="D105" s="236"/>
      <c r="E105" s="236"/>
      <c r="F105" s="236"/>
      <c r="G105" s="236"/>
      <c r="H105" s="236"/>
      <c r="I105" s="236"/>
      <c r="J105" s="261"/>
      <c r="K105" s="261"/>
      <c r="L105" s="261"/>
      <c r="M105" s="261"/>
      <c r="N105" s="261"/>
      <c r="O105" s="261">
        <f t="shared" ref="O105:O111" si="154">SUM(J95:O95)</f>
        <v>0</v>
      </c>
      <c r="P105" s="261"/>
      <c r="Q105" s="261"/>
      <c r="R105" s="261"/>
      <c r="S105" s="261"/>
      <c r="T105" s="261"/>
      <c r="U105" s="261">
        <f t="shared" ref="U105:U111" si="155">SUM(P95:U95)</f>
        <v>0</v>
      </c>
      <c r="V105" s="268">
        <f t="shared" ref="V105:V111" si="156">SUM(J105:U105)</f>
        <v>0</v>
      </c>
      <c r="W105" s="261"/>
      <c r="X105" s="261"/>
      <c r="Y105" s="261"/>
      <c r="Z105" s="261"/>
      <c r="AA105" s="261"/>
      <c r="AB105" s="261">
        <f t="shared" ref="AB105:AB111" si="157">SUM(W95:AB95)</f>
        <v>0</v>
      </c>
      <c r="AC105" s="261"/>
      <c r="AD105" s="261"/>
      <c r="AE105" s="261"/>
      <c r="AF105" s="261"/>
      <c r="AG105" s="261"/>
      <c r="AH105" s="261">
        <f t="shared" ref="AH105:AH111" si="158">SUM(AC95:AH95)</f>
        <v>0</v>
      </c>
      <c r="AI105" s="268">
        <f t="shared" ref="AI105:AI111" si="159">SUM(W105:AH105)</f>
        <v>0</v>
      </c>
      <c r="AR105" s="107">
        <f>$AJ$16</f>
        <v>0</v>
      </c>
      <c r="AS105" s="261"/>
      <c r="AT105" s="261"/>
      <c r="AU105" s="261"/>
      <c r="AV105" s="261"/>
      <c r="AW105" s="261"/>
      <c r="AX105" s="261">
        <f t="shared" ref="AX105:AX111" si="160">SUM(AS95:AX95)</f>
        <v>0</v>
      </c>
      <c r="AY105" s="261"/>
      <c r="AZ105" s="261"/>
      <c r="BA105" s="261"/>
      <c r="BB105" s="261"/>
      <c r="BC105" s="261"/>
      <c r="BD105" s="261">
        <f t="shared" ref="BD105:BD111" si="161">SUM(AY95:BD95)</f>
        <v>0</v>
      </c>
      <c r="BE105" s="268">
        <f t="shared" ref="BE105:BE111" si="162">SUM(AS105:BD105)</f>
        <v>0</v>
      </c>
      <c r="BF105" s="36"/>
    </row>
    <row r="106" spans="1:58" x14ac:dyDescent="0.15">
      <c r="A106" s="107">
        <f>'Beräkningshjälp Lån'!$A$4</f>
        <v>0</v>
      </c>
      <c r="B106" s="236">
        <f>$D$17</f>
        <v>0</v>
      </c>
      <c r="C106" s="236"/>
      <c r="D106" s="236"/>
      <c r="E106" s="236"/>
      <c r="F106" s="236"/>
      <c r="G106" s="236"/>
      <c r="H106" s="236"/>
      <c r="I106" s="236"/>
      <c r="J106" s="261"/>
      <c r="K106" s="261"/>
      <c r="L106" s="261"/>
      <c r="M106" s="261"/>
      <c r="N106" s="261"/>
      <c r="O106" s="261">
        <f t="shared" si="154"/>
        <v>0</v>
      </c>
      <c r="P106" s="261"/>
      <c r="Q106" s="261"/>
      <c r="R106" s="261"/>
      <c r="S106" s="261"/>
      <c r="T106" s="261"/>
      <c r="U106" s="261">
        <f t="shared" si="155"/>
        <v>0</v>
      </c>
      <c r="V106" s="268">
        <f t="shared" si="156"/>
        <v>0</v>
      </c>
      <c r="W106" s="261"/>
      <c r="X106" s="261"/>
      <c r="Y106" s="261"/>
      <c r="Z106" s="261"/>
      <c r="AA106" s="261"/>
      <c r="AB106" s="261">
        <f t="shared" si="157"/>
        <v>0</v>
      </c>
      <c r="AC106" s="261"/>
      <c r="AD106" s="261"/>
      <c r="AE106" s="261"/>
      <c r="AF106" s="261"/>
      <c r="AG106" s="261"/>
      <c r="AH106" s="261">
        <f t="shared" si="158"/>
        <v>0</v>
      </c>
      <c r="AI106" s="268">
        <f t="shared" si="159"/>
        <v>0</v>
      </c>
      <c r="AR106" s="107">
        <f>$AJ$17</f>
        <v>0</v>
      </c>
      <c r="AS106" s="261"/>
      <c r="AT106" s="261"/>
      <c r="AU106" s="261"/>
      <c r="AV106" s="261"/>
      <c r="AW106" s="261"/>
      <c r="AX106" s="261">
        <f t="shared" si="160"/>
        <v>0</v>
      </c>
      <c r="AY106" s="261"/>
      <c r="AZ106" s="261"/>
      <c r="BA106" s="261"/>
      <c r="BB106" s="261"/>
      <c r="BC106" s="261"/>
      <c r="BD106" s="261">
        <f t="shared" si="161"/>
        <v>0</v>
      </c>
      <c r="BE106" s="268">
        <f t="shared" si="162"/>
        <v>0</v>
      </c>
      <c r="BF106" s="36"/>
    </row>
    <row r="107" spans="1:58" x14ac:dyDescent="0.15">
      <c r="A107" s="107">
        <f>'Beräkningshjälp Lån'!$A$5</f>
        <v>0</v>
      </c>
      <c r="B107" s="236">
        <f>$D$18</f>
        <v>0</v>
      </c>
      <c r="C107" s="236"/>
      <c r="D107" s="236"/>
      <c r="E107" s="236"/>
      <c r="F107" s="236"/>
      <c r="G107" s="236"/>
      <c r="H107" s="236"/>
      <c r="I107" s="236"/>
      <c r="J107" s="261"/>
      <c r="K107" s="261"/>
      <c r="L107" s="261"/>
      <c r="M107" s="261"/>
      <c r="N107" s="261"/>
      <c r="O107" s="261">
        <f t="shared" si="154"/>
        <v>0</v>
      </c>
      <c r="P107" s="261"/>
      <c r="Q107" s="261"/>
      <c r="R107" s="261"/>
      <c r="S107" s="261"/>
      <c r="T107" s="261"/>
      <c r="U107" s="261">
        <f t="shared" si="155"/>
        <v>0</v>
      </c>
      <c r="V107" s="268">
        <f t="shared" si="156"/>
        <v>0</v>
      </c>
      <c r="W107" s="261"/>
      <c r="X107" s="261"/>
      <c r="Y107" s="261"/>
      <c r="Z107" s="261"/>
      <c r="AA107" s="261"/>
      <c r="AB107" s="261">
        <f t="shared" si="157"/>
        <v>0</v>
      </c>
      <c r="AC107" s="261"/>
      <c r="AD107" s="261"/>
      <c r="AE107" s="261"/>
      <c r="AF107" s="261"/>
      <c r="AG107" s="261"/>
      <c r="AH107" s="261">
        <f t="shared" si="158"/>
        <v>0</v>
      </c>
      <c r="AI107" s="268">
        <f t="shared" si="159"/>
        <v>0</v>
      </c>
      <c r="AR107" s="107">
        <f>$AJ$18</f>
        <v>0</v>
      </c>
      <c r="AS107" s="261"/>
      <c r="AT107" s="261"/>
      <c r="AU107" s="261"/>
      <c r="AV107" s="261"/>
      <c r="AW107" s="261"/>
      <c r="AX107" s="261">
        <f t="shared" si="160"/>
        <v>0</v>
      </c>
      <c r="AY107" s="261"/>
      <c r="AZ107" s="261"/>
      <c r="BA107" s="261"/>
      <c r="BB107" s="261"/>
      <c r="BC107" s="261"/>
      <c r="BD107" s="261">
        <f t="shared" si="161"/>
        <v>0</v>
      </c>
      <c r="BE107" s="268">
        <f t="shared" si="162"/>
        <v>0</v>
      </c>
      <c r="BF107" s="36"/>
    </row>
    <row r="108" spans="1:58" x14ac:dyDescent="0.15">
      <c r="A108" s="107">
        <f>'Beräkningshjälp Lån'!$A$6</f>
        <v>0</v>
      </c>
      <c r="B108" s="236">
        <f>$D$19</f>
        <v>0</v>
      </c>
      <c r="C108" s="236"/>
      <c r="D108" s="236"/>
      <c r="E108" s="236"/>
      <c r="F108" s="236"/>
      <c r="G108" s="236"/>
      <c r="H108" s="236"/>
      <c r="I108" s="236"/>
      <c r="J108" s="261"/>
      <c r="K108" s="261"/>
      <c r="L108" s="261"/>
      <c r="M108" s="261"/>
      <c r="N108" s="261"/>
      <c r="O108" s="261">
        <f t="shared" si="154"/>
        <v>0</v>
      </c>
      <c r="P108" s="261"/>
      <c r="Q108" s="261"/>
      <c r="R108" s="261"/>
      <c r="S108" s="261"/>
      <c r="T108" s="261"/>
      <c r="U108" s="261">
        <f t="shared" si="155"/>
        <v>0</v>
      </c>
      <c r="V108" s="268">
        <f t="shared" si="156"/>
        <v>0</v>
      </c>
      <c r="W108" s="261"/>
      <c r="X108" s="261"/>
      <c r="Y108" s="261"/>
      <c r="Z108" s="261"/>
      <c r="AA108" s="261"/>
      <c r="AB108" s="261">
        <f t="shared" si="157"/>
        <v>0</v>
      </c>
      <c r="AC108" s="261"/>
      <c r="AD108" s="261"/>
      <c r="AE108" s="261"/>
      <c r="AF108" s="261"/>
      <c r="AG108" s="261"/>
      <c r="AH108" s="261">
        <f t="shared" si="158"/>
        <v>0</v>
      </c>
      <c r="AI108" s="268">
        <f t="shared" si="159"/>
        <v>0</v>
      </c>
      <c r="AR108" s="107">
        <f>$AJ$19</f>
        <v>0</v>
      </c>
      <c r="AS108" s="261"/>
      <c r="AT108" s="261"/>
      <c r="AU108" s="261"/>
      <c r="AV108" s="261"/>
      <c r="AW108" s="261"/>
      <c r="AX108" s="261">
        <f t="shared" si="160"/>
        <v>0</v>
      </c>
      <c r="AY108" s="261"/>
      <c r="AZ108" s="261"/>
      <c r="BA108" s="261"/>
      <c r="BB108" s="261"/>
      <c r="BC108" s="261"/>
      <c r="BD108" s="261">
        <f t="shared" si="161"/>
        <v>0</v>
      </c>
      <c r="BE108" s="268">
        <f t="shared" si="162"/>
        <v>0</v>
      </c>
      <c r="BF108" s="36"/>
    </row>
    <row r="109" spans="1:58" x14ac:dyDescent="0.15">
      <c r="A109" s="107">
        <f>'Beräkningshjälp Lån'!$A$7</f>
        <v>0</v>
      </c>
      <c r="B109" s="236">
        <f>$D$20</f>
        <v>0</v>
      </c>
      <c r="C109" s="236"/>
      <c r="D109" s="236"/>
      <c r="E109" s="236"/>
      <c r="F109" s="236"/>
      <c r="G109" s="236"/>
      <c r="H109" s="236"/>
      <c r="I109" s="236"/>
      <c r="J109" s="261"/>
      <c r="K109" s="261"/>
      <c r="L109" s="261"/>
      <c r="M109" s="261"/>
      <c r="N109" s="261"/>
      <c r="O109" s="261">
        <f t="shared" si="154"/>
        <v>0</v>
      </c>
      <c r="P109" s="261"/>
      <c r="Q109" s="261"/>
      <c r="R109" s="261"/>
      <c r="S109" s="261"/>
      <c r="T109" s="261"/>
      <c r="U109" s="261">
        <f t="shared" si="155"/>
        <v>0</v>
      </c>
      <c r="V109" s="268">
        <f t="shared" si="156"/>
        <v>0</v>
      </c>
      <c r="W109" s="261"/>
      <c r="X109" s="261"/>
      <c r="Y109" s="261"/>
      <c r="Z109" s="261"/>
      <c r="AA109" s="261"/>
      <c r="AB109" s="261">
        <f t="shared" si="157"/>
        <v>0</v>
      </c>
      <c r="AC109" s="261"/>
      <c r="AD109" s="261"/>
      <c r="AE109" s="261"/>
      <c r="AF109" s="261"/>
      <c r="AG109" s="261"/>
      <c r="AH109" s="261">
        <f t="shared" si="158"/>
        <v>0</v>
      </c>
      <c r="AI109" s="268">
        <f t="shared" si="159"/>
        <v>0</v>
      </c>
      <c r="AR109" s="107">
        <f>$AJ$20</f>
        <v>0</v>
      </c>
      <c r="AS109" s="261"/>
      <c r="AT109" s="261"/>
      <c r="AU109" s="261"/>
      <c r="AV109" s="261"/>
      <c r="AW109" s="261"/>
      <c r="AX109" s="261">
        <f t="shared" si="160"/>
        <v>0</v>
      </c>
      <c r="AY109" s="261"/>
      <c r="AZ109" s="261"/>
      <c r="BA109" s="261"/>
      <c r="BB109" s="261"/>
      <c r="BC109" s="261"/>
      <c r="BD109" s="261">
        <f t="shared" si="161"/>
        <v>0</v>
      </c>
      <c r="BE109" s="268">
        <f t="shared" si="162"/>
        <v>0</v>
      </c>
      <c r="BF109" s="36"/>
    </row>
    <row r="110" spans="1:58" x14ac:dyDescent="0.15">
      <c r="A110" s="107">
        <f>'Beräkningshjälp Lån'!$A$8</f>
        <v>0</v>
      </c>
      <c r="B110" s="236">
        <f>$D$21</f>
        <v>0</v>
      </c>
      <c r="C110" s="236"/>
      <c r="D110" s="236"/>
      <c r="E110" s="236"/>
      <c r="F110" s="236"/>
      <c r="G110" s="236"/>
      <c r="H110" s="236"/>
      <c r="I110" s="236"/>
      <c r="J110" s="261"/>
      <c r="K110" s="261"/>
      <c r="L110" s="261"/>
      <c r="M110" s="261"/>
      <c r="N110" s="261"/>
      <c r="O110" s="261">
        <f t="shared" si="154"/>
        <v>0</v>
      </c>
      <c r="P110" s="261"/>
      <c r="Q110" s="261"/>
      <c r="R110" s="261"/>
      <c r="S110" s="261"/>
      <c r="T110" s="261"/>
      <c r="U110" s="261">
        <f t="shared" si="155"/>
        <v>0</v>
      </c>
      <c r="V110" s="268">
        <f t="shared" si="156"/>
        <v>0</v>
      </c>
      <c r="W110" s="261"/>
      <c r="X110" s="261"/>
      <c r="Y110" s="261"/>
      <c r="Z110" s="261"/>
      <c r="AA110" s="261"/>
      <c r="AB110" s="261">
        <f t="shared" si="157"/>
        <v>0</v>
      </c>
      <c r="AC110" s="261"/>
      <c r="AD110" s="261"/>
      <c r="AE110" s="261"/>
      <c r="AF110" s="261"/>
      <c r="AG110" s="261"/>
      <c r="AH110" s="261">
        <f t="shared" si="158"/>
        <v>0</v>
      </c>
      <c r="AI110" s="268">
        <f t="shared" si="159"/>
        <v>0</v>
      </c>
      <c r="AR110" s="107">
        <f>$AJ$21</f>
        <v>0</v>
      </c>
      <c r="AS110" s="261"/>
      <c r="AT110" s="261"/>
      <c r="AU110" s="261"/>
      <c r="AV110" s="261"/>
      <c r="AW110" s="261"/>
      <c r="AX110" s="261">
        <f t="shared" si="160"/>
        <v>0</v>
      </c>
      <c r="AY110" s="261"/>
      <c r="AZ110" s="261"/>
      <c r="BA110" s="261"/>
      <c r="BB110" s="261"/>
      <c r="BC110" s="261"/>
      <c r="BD110" s="261">
        <f t="shared" si="161"/>
        <v>0</v>
      </c>
      <c r="BE110" s="268">
        <f t="shared" si="162"/>
        <v>0</v>
      </c>
      <c r="BF110" s="36"/>
    </row>
    <row r="111" spans="1:58" x14ac:dyDescent="0.15">
      <c r="A111" s="107">
        <f>'Beräkningshjälp Lån'!$A$9</f>
        <v>0</v>
      </c>
      <c r="B111" s="236">
        <f>$D$22</f>
        <v>0</v>
      </c>
      <c r="C111" s="236"/>
      <c r="D111" s="236"/>
      <c r="E111" s="236"/>
      <c r="F111" s="236"/>
      <c r="G111" s="236"/>
      <c r="H111" s="236"/>
      <c r="I111" s="236"/>
      <c r="J111" s="261"/>
      <c r="K111" s="261"/>
      <c r="L111" s="261"/>
      <c r="M111" s="261"/>
      <c r="N111" s="261"/>
      <c r="O111" s="261">
        <f t="shared" si="154"/>
        <v>0</v>
      </c>
      <c r="P111" s="261"/>
      <c r="Q111" s="261"/>
      <c r="R111" s="261"/>
      <c r="S111" s="261"/>
      <c r="T111" s="261"/>
      <c r="U111" s="261">
        <f t="shared" si="155"/>
        <v>0</v>
      </c>
      <c r="V111" s="268">
        <f t="shared" si="156"/>
        <v>0</v>
      </c>
      <c r="W111" s="261"/>
      <c r="X111" s="261"/>
      <c r="Y111" s="261"/>
      <c r="Z111" s="261"/>
      <c r="AA111" s="261"/>
      <c r="AB111" s="261">
        <f t="shared" si="157"/>
        <v>0</v>
      </c>
      <c r="AC111" s="261"/>
      <c r="AD111" s="261"/>
      <c r="AE111" s="261"/>
      <c r="AF111" s="261"/>
      <c r="AG111" s="261"/>
      <c r="AH111" s="261">
        <f t="shared" si="158"/>
        <v>0</v>
      </c>
      <c r="AI111" s="268">
        <f t="shared" si="159"/>
        <v>0</v>
      </c>
      <c r="AR111" s="107">
        <f>$AJ$22</f>
        <v>0</v>
      </c>
      <c r="AS111" s="261"/>
      <c r="AT111" s="261"/>
      <c r="AU111" s="261"/>
      <c r="AV111" s="261"/>
      <c r="AW111" s="261"/>
      <c r="AX111" s="261">
        <f t="shared" si="160"/>
        <v>0</v>
      </c>
      <c r="AY111" s="261"/>
      <c r="AZ111" s="261"/>
      <c r="BA111" s="261"/>
      <c r="BB111" s="261"/>
      <c r="BC111" s="261"/>
      <c r="BD111" s="261">
        <f t="shared" si="161"/>
        <v>0</v>
      </c>
      <c r="BE111" s="268">
        <f t="shared" si="162"/>
        <v>0</v>
      </c>
      <c r="BF111" s="36"/>
    </row>
    <row r="112" spans="1:58" x14ac:dyDescent="0.15">
      <c r="A112" s="266"/>
      <c r="B112" s="267"/>
      <c r="C112" s="267"/>
      <c r="D112" s="267"/>
      <c r="E112" s="267"/>
      <c r="F112" s="267"/>
      <c r="G112" s="267"/>
      <c r="H112" s="267"/>
      <c r="I112" s="267"/>
      <c r="J112" s="269">
        <f t="shared" ref="J112:U112" si="163">SUM(J105:J111)</f>
        <v>0</v>
      </c>
      <c r="K112" s="269">
        <f t="shared" si="163"/>
        <v>0</v>
      </c>
      <c r="L112" s="269">
        <f t="shared" si="163"/>
        <v>0</v>
      </c>
      <c r="M112" s="269">
        <f t="shared" si="163"/>
        <v>0</v>
      </c>
      <c r="N112" s="269">
        <f t="shared" si="163"/>
        <v>0</v>
      </c>
      <c r="O112" s="269">
        <f t="shared" si="163"/>
        <v>0</v>
      </c>
      <c r="P112" s="269">
        <f t="shared" si="163"/>
        <v>0</v>
      </c>
      <c r="Q112" s="269">
        <f t="shared" si="163"/>
        <v>0</v>
      </c>
      <c r="R112" s="269">
        <f t="shared" si="163"/>
        <v>0</v>
      </c>
      <c r="S112" s="269">
        <f t="shared" si="163"/>
        <v>0</v>
      </c>
      <c r="T112" s="269">
        <f t="shared" si="163"/>
        <v>0</v>
      </c>
      <c r="U112" s="269">
        <f t="shared" si="163"/>
        <v>0</v>
      </c>
      <c r="V112" s="278"/>
      <c r="W112" s="269">
        <f t="shared" ref="W112:AH112" si="164">SUM(W105:W111)</f>
        <v>0</v>
      </c>
      <c r="X112" s="269">
        <f t="shared" si="164"/>
        <v>0</v>
      </c>
      <c r="Y112" s="269">
        <f t="shared" si="164"/>
        <v>0</v>
      </c>
      <c r="Z112" s="269">
        <f t="shared" si="164"/>
        <v>0</v>
      </c>
      <c r="AA112" s="269">
        <f t="shared" si="164"/>
        <v>0</v>
      </c>
      <c r="AB112" s="269">
        <f t="shared" si="164"/>
        <v>0</v>
      </c>
      <c r="AC112" s="269">
        <f t="shared" si="164"/>
        <v>0</v>
      </c>
      <c r="AD112" s="269">
        <f t="shared" si="164"/>
        <v>0</v>
      </c>
      <c r="AE112" s="269">
        <f t="shared" si="164"/>
        <v>0</v>
      </c>
      <c r="AF112" s="269">
        <f t="shared" si="164"/>
        <v>0</v>
      </c>
      <c r="AG112" s="269">
        <f t="shared" si="164"/>
        <v>0</v>
      </c>
      <c r="AH112" s="269">
        <f t="shared" si="164"/>
        <v>0</v>
      </c>
      <c r="AI112" s="278"/>
      <c r="AR112" s="266"/>
      <c r="AS112" s="259"/>
      <c r="AT112" s="259"/>
      <c r="AU112" s="259"/>
      <c r="AV112" s="259"/>
      <c r="AW112" s="259"/>
      <c r="AX112" s="259"/>
      <c r="AY112" s="259"/>
      <c r="AZ112" s="259"/>
      <c r="BA112" s="259"/>
      <c r="BB112" s="259"/>
      <c r="BC112" s="259"/>
      <c r="BD112" s="259"/>
      <c r="BF112" s="36"/>
    </row>
    <row r="113" spans="1:58" x14ac:dyDescent="0.15">
      <c r="A113" s="266"/>
      <c r="B113" s="267"/>
      <c r="C113" s="267"/>
      <c r="D113" s="267"/>
      <c r="E113" s="267"/>
      <c r="F113" s="267"/>
      <c r="G113" s="267"/>
      <c r="H113" s="267"/>
      <c r="I113" s="267"/>
      <c r="J113" s="259"/>
      <c r="K113" s="259"/>
      <c r="L113" s="259"/>
      <c r="M113" s="259"/>
      <c r="N113" s="259"/>
      <c r="O113" s="259"/>
      <c r="P113" s="259"/>
      <c r="Q113" s="259"/>
      <c r="R113" s="259"/>
      <c r="S113" s="259"/>
      <c r="T113" s="259"/>
      <c r="U113" s="269">
        <f>SUM(J105:U111)</f>
        <v>0</v>
      </c>
      <c r="V113" s="269">
        <f>SUM(V105:V111)</f>
        <v>0</v>
      </c>
      <c r="W113" s="259"/>
      <c r="X113" s="259"/>
      <c r="Y113" s="259"/>
      <c r="Z113" s="259"/>
      <c r="AA113" s="259"/>
      <c r="AB113" s="259"/>
      <c r="AC113" s="259"/>
      <c r="AD113" s="259"/>
      <c r="AE113" s="259"/>
      <c r="AF113" s="259"/>
      <c r="AG113" s="259"/>
      <c r="AH113" s="269">
        <f>SUM(W105:AH111)</f>
        <v>0</v>
      </c>
      <c r="AI113" s="269">
        <f>SUM(AI105:AI111)</f>
        <v>0</v>
      </c>
      <c r="AR113" s="105"/>
      <c r="AS113" s="259"/>
      <c r="AT113" s="259"/>
      <c r="AU113" s="259"/>
      <c r="AV113" s="259"/>
      <c r="AW113" s="259"/>
      <c r="AX113" s="259"/>
      <c r="AY113" s="259"/>
      <c r="AZ113" s="259"/>
      <c r="BA113" s="259"/>
      <c r="BB113" s="259"/>
      <c r="BC113" s="259"/>
      <c r="BD113" s="269">
        <f>SUM(AS105:BD111)</f>
        <v>0</v>
      </c>
      <c r="BE113" s="269">
        <f>SUM(BE105:BE111)</f>
        <v>0</v>
      </c>
      <c r="BF113" s="36"/>
    </row>
    <row r="114" spans="1:58" x14ac:dyDescent="0.15">
      <c r="A114" s="264" t="s">
        <v>291</v>
      </c>
      <c r="J114" s="155" t="s">
        <v>191</v>
      </c>
      <c r="K114" s="155" t="s">
        <v>192</v>
      </c>
      <c r="L114" s="155" t="s">
        <v>193</v>
      </c>
      <c r="M114" s="155" t="s">
        <v>194</v>
      </c>
      <c r="N114" s="155" t="s">
        <v>195</v>
      </c>
      <c r="O114" s="155" t="s">
        <v>196</v>
      </c>
      <c r="P114" s="155" t="s">
        <v>197</v>
      </c>
      <c r="Q114" s="155" t="s">
        <v>198</v>
      </c>
      <c r="R114" s="155" t="s">
        <v>199</v>
      </c>
      <c r="S114" s="155" t="s">
        <v>200</v>
      </c>
      <c r="T114" s="155" t="s">
        <v>201</v>
      </c>
      <c r="U114" s="155" t="s">
        <v>202</v>
      </c>
      <c r="V114" s="155"/>
      <c r="W114" s="155">
        <v>13</v>
      </c>
      <c r="X114" s="155">
        <v>14</v>
      </c>
      <c r="Y114" s="155">
        <v>15</v>
      </c>
      <c r="Z114" s="155">
        <v>16</v>
      </c>
      <c r="AA114" s="155">
        <v>17</v>
      </c>
      <c r="AB114" s="155">
        <v>18</v>
      </c>
      <c r="AC114" s="155">
        <v>19</v>
      </c>
      <c r="AD114" s="155">
        <v>20</v>
      </c>
      <c r="AE114" s="155">
        <v>21</v>
      </c>
      <c r="AF114" s="155">
        <v>22</v>
      </c>
      <c r="AG114" s="155">
        <v>23</v>
      </c>
      <c r="AH114" s="155">
        <v>24</v>
      </c>
      <c r="AI114" s="155"/>
      <c r="AR114" s="264" t="str">
        <f>A114&amp;" År2"</f>
        <v>Ränteinbetalningar År2</v>
      </c>
      <c r="AS114" s="155" t="s">
        <v>215</v>
      </c>
      <c r="AT114" s="155" t="s">
        <v>216</v>
      </c>
      <c r="AU114" s="155" t="s">
        <v>217</v>
      </c>
      <c r="AV114" s="155" t="s">
        <v>218</v>
      </c>
      <c r="AW114" s="155" t="s">
        <v>219</v>
      </c>
      <c r="AX114" s="155" t="s">
        <v>220</v>
      </c>
      <c r="AY114" s="155" t="s">
        <v>221</v>
      </c>
      <c r="AZ114" s="155" t="s">
        <v>222</v>
      </c>
      <c r="BA114" s="155" t="s">
        <v>223</v>
      </c>
      <c r="BB114" s="155" t="s">
        <v>224</v>
      </c>
      <c r="BC114" s="155" t="s">
        <v>225</v>
      </c>
      <c r="BD114" s="155" t="s">
        <v>226</v>
      </c>
      <c r="BE114" s="155"/>
      <c r="BF114" s="36"/>
    </row>
    <row r="115" spans="1:58" x14ac:dyDescent="0.15">
      <c r="A115" s="107">
        <f>'Beräkningshjälp Lån'!$A$3</f>
        <v>0</v>
      </c>
      <c r="B115" s="236">
        <f>$D$16</f>
        <v>0</v>
      </c>
      <c r="C115" s="236"/>
      <c r="D115" s="236"/>
      <c r="E115" s="236"/>
      <c r="F115" s="236"/>
      <c r="G115" s="236"/>
      <c r="H115" s="236"/>
      <c r="I115" s="236"/>
      <c r="J115" s="261">
        <f t="shared" ref="J115:U115" si="165">IF($D16="mån",J85,IF($D16="kvartal",J95,IF($D16="halvår",J105,0)))</f>
        <v>0</v>
      </c>
      <c r="K115" s="261">
        <f t="shared" si="165"/>
        <v>0</v>
      </c>
      <c r="L115" s="261">
        <f t="shared" si="165"/>
        <v>0</v>
      </c>
      <c r="M115" s="261">
        <f t="shared" si="165"/>
        <v>0</v>
      </c>
      <c r="N115" s="261">
        <f t="shared" si="165"/>
        <v>0</v>
      </c>
      <c r="O115" s="261">
        <f t="shared" si="165"/>
        <v>0</v>
      </c>
      <c r="P115" s="261">
        <f t="shared" si="165"/>
        <v>0</v>
      </c>
      <c r="Q115" s="261">
        <f t="shared" si="165"/>
        <v>0</v>
      </c>
      <c r="R115" s="261">
        <f t="shared" si="165"/>
        <v>0</v>
      </c>
      <c r="S115" s="261">
        <f t="shared" si="165"/>
        <v>0</v>
      </c>
      <c r="T115" s="261">
        <f t="shared" si="165"/>
        <v>0</v>
      </c>
      <c r="U115" s="261">
        <f t="shared" si="165"/>
        <v>0</v>
      </c>
      <c r="V115" s="268">
        <f t="shared" ref="V115:V121" si="166">SUM(J115:U115)</f>
        <v>0</v>
      </c>
      <c r="W115" s="261">
        <f t="shared" ref="W115:AH115" si="167">IF($D16="mån",W85,IF($D16="kvartal",W95,IF($D16="halvår",W105,0)))</f>
        <v>0</v>
      </c>
      <c r="X115" s="261">
        <f t="shared" si="167"/>
        <v>0</v>
      </c>
      <c r="Y115" s="261">
        <f t="shared" si="167"/>
        <v>0</v>
      </c>
      <c r="Z115" s="261">
        <f t="shared" si="167"/>
        <v>0</v>
      </c>
      <c r="AA115" s="261">
        <f t="shared" si="167"/>
        <v>0</v>
      </c>
      <c r="AB115" s="261">
        <f t="shared" si="167"/>
        <v>0</v>
      </c>
      <c r="AC115" s="261">
        <f t="shared" si="167"/>
        <v>0</v>
      </c>
      <c r="AD115" s="261">
        <f t="shared" si="167"/>
        <v>0</v>
      </c>
      <c r="AE115" s="261">
        <f t="shared" si="167"/>
        <v>0</v>
      </c>
      <c r="AF115" s="261">
        <f t="shared" si="167"/>
        <v>0</v>
      </c>
      <c r="AG115" s="261">
        <f t="shared" si="167"/>
        <v>0</v>
      </c>
      <c r="AH115" s="261">
        <f t="shared" si="167"/>
        <v>0</v>
      </c>
      <c r="AI115" s="268">
        <f t="shared" ref="AI115:AI121" si="168">SUM(W115:AH115)</f>
        <v>0</v>
      </c>
      <c r="AR115" s="107">
        <f>$AJ$16</f>
        <v>0</v>
      </c>
      <c r="AS115" s="261">
        <f t="shared" ref="AS115:BD115" si="169">IF($AM16="mån",AS85,IF($AM16="kvartal",AS95,IF($AM16="halvår",AS105,0)))</f>
        <v>0</v>
      </c>
      <c r="AT115" s="261">
        <f t="shared" si="169"/>
        <v>0</v>
      </c>
      <c r="AU115" s="261">
        <f t="shared" si="169"/>
        <v>0</v>
      </c>
      <c r="AV115" s="261">
        <f t="shared" si="169"/>
        <v>0</v>
      </c>
      <c r="AW115" s="261">
        <f t="shared" si="169"/>
        <v>0</v>
      </c>
      <c r="AX115" s="261">
        <f t="shared" si="169"/>
        <v>0</v>
      </c>
      <c r="AY115" s="261">
        <f t="shared" si="169"/>
        <v>0</v>
      </c>
      <c r="AZ115" s="261">
        <f t="shared" si="169"/>
        <v>0</v>
      </c>
      <c r="BA115" s="261">
        <f t="shared" si="169"/>
        <v>0</v>
      </c>
      <c r="BB115" s="261">
        <f t="shared" si="169"/>
        <v>0</v>
      </c>
      <c r="BC115" s="261">
        <f t="shared" si="169"/>
        <v>0</v>
      </c>
      <c r="BD115" s="261">
        <f t="shared" si="169"/>
        <v>0</v>
      </c>
      <c r="BE115" s="268">
        <f t="shared" ref="BE115:BE121" si="170">SUM(AS115:BD115)</f>
        <v>0</v>
      </c>
      <c r="BF115" s="36"/>
    </row>
    <row r="116" spans="1:58" x14ac:dyDescent="0.15">
      <c r="A116" s="107">
        <f>'Beräkningshjälp Lån'!$A$4</f>
        <v>0</v>
      </c>
      <c r="B116" s="236">
        <f>$D$17</f>
        <v>0</v>
      </c>
      <c r="C116" s="236"/>
      <c r="D116" s="236"/>
      <c r="E116" s="236"/>
      <c r="F116" s="236"/>
      <c r="G116" s="236"/>
      <c r="H116" s="236"/>
      <c r="I116" s="236"/>
      <c r="J116" s="261">
        <f t="shared" ref="J116:U116" si="171">IF($D17="mån",J86,IF($D17="kvartal",J96,IF($D17="halvår",J106,0)))</f>
        <v>0</v>
      </c>
      <c r="K116" s="261">
        <f t="shared" si="171"/>
        <v>0</v>
      </c>
      <c r="L116" s="261">
        <f t="shared" si="171"/>
        <v>0</v>
      </c>
      <c r="M116" s="261">
        <f t="shared" si="171"/>
        <v>0</v>
      </c>
      <c r="N116" s="261">
        <f t="shared" si="171"/>
        <v>0</v>
      </c>
      <c r="O116" s="261">
        <f t="shared" si="171"/>
        <v>0</v>
      </c>
      <c r="P116" s="261">
        <f t="shared" si="171"/>
        <v>0</v>
      </c>
      <c r="Q116" s="261">
        <f t="shared" si="171"/>
        <v>0</v>
      </c>
      <c r="R116" s="261">
        <f t="shared" si="171"/>
        <v>0</v>
      </c>
      <c r="S116" s="261">
        <f t="shared" si="171"/>
        <v>0</v>
      </c>
      <c r="T116" s="261">
        <f t="shared" si="171"/>
        <v>0</v>
      </c>
      <c r="U116" s="261">
        <f t="shared" si="171"/>
        <v>0</v>
      </c>
      <c r="V116" s="268">
        <f t="shared" si="166"/>
        <v>0</v>
      </c>
      <c r="W116" s="261">
        <f t="shared" ref="W116:AH116" si="172">IF($D17="mån",W86,IF($D17="kvartal",W96,IF($D17="halvår",W106,0)))</f>
        <v>0</v>
      </c>
      <c r="X116" s="261">
        <f t="shared" si="172"/>
        <v>0</v>
      </c>
      <c r="Y116" s="261">
        <f t="shared" si="172"/>
        <v>0</v>
      </c>
      <c r="Z116" s="261">
        <f t="shared" si="172"/>
        <v>0</v>
      </c>
      <c r="AA116" s="261">
        <f t="shared" si="172"/>
        <v>0</v>
      </c>
      <c r="AB116" s="261">
        <f t="shared" si="172"/>
        <v>0</v>
      </c>
      <c r="AC116" s="261">
        <f t="shared" si="172"/>
        <v>0</v>
      </c>
      <c r="AD116" s="261">
        <f t="shared" si="172"/>
        <v>0</v>
      </c>
      <c r="AE116" s="261">
        <f t="shared" si="172"/>
        <v>0</v>
      </c>
      <c r="AF116" s="261">
        <f t="shared" si="172"/>
        <v>0</v>
      </c>
      <c r="AG116" s="261">
        <f t="shared" si="172"/>
        <v>0</v>
      </c>
      <c r="AH116" s="261">
        <f t="shared" si="172"/>
        <v>0</v>
      </c>
      <c r="AI116" s="268">
        <f t="shared" si="168"/>
        <v>0</v>
      </c>
      <c r="AR116" s="107">
        <f>$AJ$17</f>
        <v>0</v>
      </c>
      <c r="AS116" s="261">
        <f t="shared" ref="AS116:BD116" si="173">IF($AM17="mån",AS86,IF($AM17="kvartal",AS96,IF($AM17="halvår",AS106,0)))</f>
        <v>0</v>
      </c>
      <c r="AT116" s="261">
        <f t="shared" si="173"/>
        <v>0</v>
      </c>
      <c r="AU116" s="261">
        <f t="shared" si="173"/>
        <v>0</v>
      </c>
      <c r="AV116" s="261">
        <f t="shared" si="173"/>
        <v>0</v>
      </c>
      <c r="AW116" s="261">
        <f t="shared" si="173"/>
        <v>0</v>
      </c>
      <c r="AX116" s="261">
        <f t="shared" si="173"/>
        <v>0</v>
      </c>
      <c r="AY116" s="261">
        <f t="shared" si="173"/>
        <v>0</v>
      </c>
      <c r="AZ116" s="261">
        <f t="shared" si="173"/>
        <v>0</v>
      </c>
      <c r="BA116" s="261">
        <f t="shared" si="173"/>
        <v>0</v>
      </c>
      <c r="BB116" s="261">
        <f t="shared" si="173"/>
        <v>0</v>
      </c>
      <c r="BC116" s="261">
        <f t="shared" si="173"/>
        <v>0</v>
      </c>
      <c r="BD116" s="261">
        <f t="shared" si="173"/>
        <v>0</v>
      </c>
      <c r="BE116" s="268">
        <f t="shared" si="170"/>
        <v>0</v>
      </c>
      <c r="BF116" s="36"/>
    </row>
    <row r="117" spans="1:58" x14ac:dyDescent="0.15">
      <c r="A117" s="107">
        <f>'Beräkningshjälp Lån'!$A$5</f>
        <v>0</v>
      </c>
      <c r="B117" s="236">
        <f>$D$18</f>
        <v>0</v>
      </c>
      <c r="C117" s="236"/>
      <c r="D117" s="236"/>
      <c r="E117" s="236"/>
      <c r="F117" s="236"/>
      <c r="G117" s="236"/>
      <c r="H117" s="236"/>
      <c r="I117" s="236"/>
      <c r="J117" s="261">
        <f t="shared" ref="J117:U117" si="174">IF($D18="mån",J87,IF($D18="kvartal",J97,IF($D18="halvår",J107,0)))</f>
        <v>0</v>
      </c>
      <c r="K117" s="261">
        <f t="shared" si="174"/>
        <v>0</v>
      </c>
      <c r="L117" s="261">
        <f t="shared" si="174"/>
        <v>0</v>
      </c>
      <c r="M117" s="261">
        <f t="shared" si="174"/>
        <v>0</v>
      </c>
      <c r="N117" s="261">
        <f t="shared" si="174"/>
        <v>0</v>
      </c>
      <c r="O117" s="261">
        <f t="shared" si="174"/>
        <v>0</v>
      </c>
      <c r="P117" s="261">
        <f t="shared" si="174"/>
        <v>0</v>
      </c>
      <c r="Q117" s="261">
        <f t="shared" si="174"/>
        <v>0</v>
      </c>
      <c r="R117" s="261">
        <f t="shared" si="174"/>
        <v>0</v>
      </c>
      <c r="S117" s="261">
        <f t="shared" si="174"/>
        <v>0</v>
      </c>
      <c r="T117" s="261">
        <f t="shared" si="174"/>
        <v>0</v>
      </c>
      <c r="U117" s="261">
        <f t="shared" si="174"/>
        <v>0</v>
      </c>
      <c r="V117" s="268">
        <f t="shared" si="166"/>
        <v>0</v>
      </c>
      <c r="W117" s="261">
        <f t="shared" ref="W117:AH117" si="175">IF($D18="mån",W87,IF($D18="kvartal",W97,IF($D18="halvår",W107,0)))</f>
        <v>0</v>
      </c>
      <c r="X117" s="261">
        <f t="shared" si="175"/>
        <v>0</v>
      </c>
      <c r="Y117" s="261">
        <f t="shared" si="175"/>
        <v>0</v>
      </c>
      <c r="Z117" s="261">
        <f t="shared" si="175"/>
        <v>0</v>
      </c>
      <c r="AA117" s="261">
        <f t="shared" si="175"/>
        <v>0</v>
      </c>
      <c r="AB117" s="261">
        <f t="shared" si="175"/>
        <v>0</v>
      </c>
      <c r="AC117" s="261">
        <f t="shared" si="175"/>
        <v>0</v>
      </c>
      <c r="AD117" s="261">
        <f t="shared" si="175"/>
        <v>0</v>
      </c>
      <c r="AE117" s="261">
        <f t="shared" si="175"/>
        <v>0</v>
      </c>
      <c r="AF117" s="261">
        <f t="shared" si="175"/>
        <v>0</v>
      </c>
      <c r="AG117" s="261">
        <f t="shared" si="175"/>
        <v>0</v>
      </c>
      <c r="AH117" s="261">
        <f t="shared" si="175"/>
        <v>0</v>
      </c>
      <c r="AI117" s="268">
        <f t="shared" si="168"/>
        <v>0</v>
      </c>
      <c r="AR117" s="107">
        <f>$AJ$18</f>
        <v>0</v>
      </c>
      <c r="AS117" s="261">
        <f t="shared" ref="AS117:BD117" si="176">IF($AM18="mån",AS87,IF($AM18="kvartal",AS97,IF($AM18="halvår",AS107,0)))</f>
        <v>0</v>
      </c>
      <c r="AT117" s="261">
        <f t="shared" si="176"/>
        <v>0</v>
      </c>
      <c r="AU117" s="261">
        <f t="shared" si="176"/>
        <v>0</v>
      </c>
      <c r="AV117" s="261">
        <f t="shared" si="176"/>
        <v>0</v>
      </c>
      <c r="AW117" s="261">
        <f t="shared" si="176"/>
        <v>0</v>
      </c>
      <c r="AX117" s="261">
        <f t="shared" si="176"/>
        <v>0</v>
      </c>
      <c r="AY117" s="261">
        <f t="shared" si="176"/>
        <v>0</v>
      </c>
      <c r="AZ117" s="261">
        <f t="shared" si="176"/>
        <v>0</v>
      </c>
      <c r="BA117" s="261">
        <f t="shared" si="176"/>
        <v>0</v>
      </c>
      <c r="BB117" s="261">
        <f t="shared" si="176"/>
        <v>0</v>
      </c>
      <c r="BC117" s="261">
        <f t="shared" si="176"/>
        <v>0</v>
      </c>
      <c r="BD117" s="261">
        <f t="shared" si="176"/>
        <v>0</v>
      </c>
      <c r="BE117" s="268">
        <f t="shared" si="170"/>
        <v>0</v>
      </c>
      <c r="BF117" s="36"/>
    </row>
    <row r="118" spans="1:58" x14ac:dyDescent="0.15">
      <c r="A118" s="107">
        <f>'Beräkningshjälp Lån'!$A$6</f>
        <v>0</v>
      </c>
      <c r="B118" s="236">
        <f>$D$19</f>
        <v>0</v>
      </c>
      <c r="C118" s="236"/>
      <c r="D118" s="236"/>
      <c r="E118" s="236"/>
      <c r="F118" s="236"/>
      <c r="G118" s="236"/>
      <c r="H118" s="236"/>
      <c r="I118" s="236"/>
      <c r="J118" s="261">
        <f t="shared" ref="J118:U118" si="177">IF($D19="mån",J88,IF($D19="kvartal",J98,IF($D19="halvår",J108,0)))</f>
        <v>0</v>
      </c>
      <c r="K118" s="261">
        <f t="shared" si="177"/>
        <v>0</v>
      </c>
      <c r="L118" s="261">
        <f t="shared" si="177"/>
        <v>0</v>
      </c>
      <c r="M118" s="261">
        <f t="shared" si="177"/>
        <v>0</v>
      </c>
      <c r="N118" s="261">
        <f t="shared" si="177"/>
        <v>0</v>
      </c>
      <c r="O118" s="261">
        <f t="shared" si="177"/>
        <v>0</v>
      </c>
      <c r="P118" s="261">
        <f t="shared" si="177"/>
        <v>0</v>
      </c>
      <c r="Q118" s="261">
        <f t="shared" si="177"/>
        <v>0</v>
      </c>
      <c r="R118" s="261">
        <f t="shared" si="177"/>
        <v>0</v>
      </c>
      <c r="S118" s="261">
        <f t="shared" si="177"/>
        <v>0</v>
      </c>
      <c r="T118" s="261">
        <f t="shared" si="177"/>
        <v>0</v>
      </c>
      <c r="U118" s="261">
        <f t="shared" si="177"/>
        <v>0</v>
      </c>
      <c r="V118" s="268">
        <f t="shared" si="166"/>
        <v>0</v>
      </c>
      <c r="W118" s="261">
        <f t="shared" ref="W118:AH118" si="178">IF($D19="mån",W88,IF($D19="kvartal",W98,IF($D19="halvår",W108,0)))</f>
        <v>0</v>
      </c>
      <c r="X118" s="261">
        <f t="shared" si="178"/>
        <v>0</v>
      </c>
      <c r="Y118" s="261">
        <f t="shared" si="178"/>
        <v>0</v>
      </c>
      <c r="Z118" s="261">
        <f t="shared" si="178"/>
        <v>0</v>
      </c>
      <c r="AA118" s="261">
        <f t="shared" si="178"/>
        <v>0</v>
      </c>
      <c r="AB118" s="261">
        <f t="shared" si="178"/>
        <v>0</v>
      </c>
      <c r="AC118" s="261">
        <f t="shared" si="178"/>
        <v>0</v>
      </c>
      <c r="AD118" s="261">
        <f t="shared" si="178"/>
        <v>0</v>
      </c>
      <c r="AE118" s="261">
        <f t="shared" si="178"/>
        <v>0</v>
      </c>
      <c r="AF118" s="261">
        <f t="shared" si="178"/>
        <v>0</v>
      </c>
      <c r="AG118" s="261">
        <f t="shared" si="178"/>
        <v>0</v>
      </c>
      <c r="AH118" s="261">
        <f t="shared" si="178"/>
        <v>0</v>
      </c>
      <c r="AI118" s="268">
        <f t="shared" si="168"/>
        <v>0</v>
      </c>
      <c r="AR118" s="107">
        <f>$AJ$19</f>
        <v>0</v>
      </c>
      <c r="AS118" s="261">
        <f t="shared" ref="AS118:BD118" si="179">IF($AM19="mån",AS88,IF($AM19="kvartal",AS98,IF($AM19="halvår",AS108,0)))</f>
        <v>0</v>
      </c>
      <c r="AT118" s="261">
        <f t="shared" si="179"/>
        <v>0</v>
      </c>
      <c r="AU118" s="261">
        <f t="shared" si="179"/>
        <v>0</v>
      </c>
      <c r="AV118" s="261">
        <f t="shared" si="179"/>
        <v>0</v>
      </c>
      <c r="AW118" s="261">
        <f t="shared" si="179"/>
        <v>0</v>
      </c>
      <c r="AX118" s="261">
        <f t="shared" si="179"/>
        <v>0</v>
      </c>
      <c r="AY118" s="261">
        <f t="shared" si="179"/>
        <v>0</v>
      </c>
      <c r="AZ118" s="261">
        <f t="shared" si="179"/>
        <v>0</v>
      </c>
      <c r="BA118" s="261">
        <f t="shared" si="179"/>
        <v>0</v>
      </c>
      <c r="BB118" s="261">
        <f t="shared" si="179"/>
        <v>0</v>
      </c>
      <c r="BC118" s="261">
        <f t="shared" si="179"/>
        <v>0</v>
      </c>
      <c r="BD118" s="261">
        <f t="shared" si="179"/>
        <v>0</v>
      </c>
      <c r="BE118" s="268">
        <f t="shared" si="170"/>
        <v>0</v>
      </c>
      <c r="BF118" s="36"/>
    </row>
    <row r="119" spans="1:58" x14ac:dyDescent="0.15">
      <c r="A119" s="107">
        <f>'Beräkningshjälp Lån'!$A$7</f>
        <v>0</v>
      </c>
      <c r="B119" s="236">
        <f>$D$20</f>
        <v>0</v>
      </c>
      <c r="C119" s="236"/>
      <c r="D119" s="236"/>
      <c r="E119" s="236"/>
      <c r="F119" s="236"/>
      <c r="G119" s="236"/>
      <c r="H119" s="236"/>
      <c r="I119" s="236"/>
      <c r="J119" s="261">
        <f t="shared" ref="J119:U119" si="180">IF($D20="mån",J89,IF($D20="kvartal",J99,IF($D20="halvår",J109,0)))</f>
        <v>0</v>
      </c>
      <c r="K119" s="261">
        <f t="shared" si="180"/>
        <v>0</v>
      </c>
      <c r="L119" s="261">
        <f t="shared" si="180"/>
        <v>0</v>
      </c>
      <c r="M119" s="261">
        <f t="shared" si="180"/>
        <v>0</v>
      </c>
      <c r="N119" s="261">
        <f t="shared" si="180"/>
        <v>0</v>
      </c>
      <c r="O119" s="261">
        <f t="shared" si="180"/>
        <v>0</v>
      </c>
      <c r="P119" s="261">
        <f t="shared" si="180"/>
        <v>0</v>
      </c>
      <c r="Q119" s="261">
        <f t="shared" si="180"/>
        <v>0</v>
      </c>
      <c r="R119" s="261">
        <f t="shared" si="180"/>
        <v>0</v>
      </c>
      <c r="S119" s="261">
        <f t="shared" si="180"/>
        <v>0</v>
      </c>
      <c r="T119" s="261">
        <f t="shared" si="180"/>
        <v>0</v>
      </c>
      <c r="U119" s="261">
        <f t="shared" si="180"/>
        <v>0</v>
      </c>
      <c r="V119" s="268">
        <f t="shared" si="166"/>
        <v>0</v>
      </c>
      <c r="W119" s="261">
        <f t="shared" ref="W119:AH119" si="181">IF($D20="mån",W89,IF($D20="kvartal",W99,IF($D20="halvår",W109,0)))</f>
        <v>0</v>
      </c>
      <c r="X119" s="261">
        <f t="shared" si="181"/>
        <v>0</v>
      </c>
      <c r="Y119" s="261">
        <f t="shared" si="181"/>
        <v>0</v>
      </c>
      <c r="Z119" s="261">
        <f t="shared" si="181"/>
        <v>0</v>
      </c>
      <c r="AA119" s="261">
        <f t="shared" si="181"/>
        <v>0</v>
      </c>
      <c r="AB119" s="261">
        <f t="shared" si="181"/>
        <v>0</v>
      </c>
      <c r="AC119" s="261">
        <f t="shared" si="181"/>
        <v>0</v>
      </c>
      <c r="AD119" s="261">
        <f t="shared" si="181"/>
        <v>0</v>
      </c>
      <c r="AE119" s="261">
        <f t="shared" si="181"/>
        <v>0</v>
      </c>
      <c r="AF119" s="261">
        <f t="shared" si="181"/>
        <v>0</v>
      </c>
      <c r="AG119" s="261">
        <f t="shared" si="181"/>
        <v>0</v>
      </c>
      <c r="AH119" s="261">
        <f t="shared" si="181"/>
        <v>0</v>
      </c>
      <c r="AI119" s="268">
        <f t="shared" si="168"/>
        <v>0</v>
      </c>
      <c r="AR119" s="107">
        <f>$AJ$20</f>
        <v>0</v>
      </c>
      <c r="AS119" s="261">
        <f t="shared" ref="AS119:BD119" si="182">IF($AM20="mån",AS89,IF($AM20="kvartal",AS99,IF($AM20="halvår",AS109,0)))</f>
        <v>0</v>
      </c>
      <c r="AT119" s="261">
        <f t="shared" si="182"/>
        <v>0</v>
      </c>
      <c r="AU119" s="261">
        <f t="shared" si="182"/>
        <v>0</v>
      </c>
      <c r="AV119" s="261">
        <f t="shared" si="182"/>
        <v>0</v>
      </c>
      <c r="AW119" s="261">
        <f t="shared" si="182"/>
        <v>0</v>
      </c>
      <c r="AX119" s="261">
        <f t="shared" si="182"/>
        <v>0</v>
      </c>
      <c r="AY119" s="261">
        <f t="shared" si="182"/>
        <v>0</v>
      </c>
      <c r="AZ119" s="261">
        <f t="shared" si="182"/>
        <v>0</v>
      </c>
      <c r="BA119" s="261">
        <f t="shared" si="182"/>
        <v>0</v>
      </c>
      <c r="BB119" s="261">
        <f t="shared" si="182"/>
        <v>0</v>
      </c>
      <c r="BC119" s="261">
        <f t="shared" si="182"/>
        <v>0</v>
      </c>
      <c r="BD119" s="261">
        <f t="shared" si="182"/>
        <v>0</v>
      </c>
      <c r="BE119" s="268">
        <f t="shared" si="170"/>
        <v>0</v>
      </c>
      <c r="BF119" s="36"/>
    </row>
    <row r="120" spans="1:58" x14ac:dyDescent="0.15">
      <c r="A120" s="107">
        <f>'Beräkningshjälp Lån'!$A$8</f>
        <v>0</v>
      </c>
      <c r="B120" s="236">
        <f>$D$21</f>
        <v>0</v>
      </c>
      <c r="C120" s="236"/>
      <c r="D120" s="236"/>
      <c r="E120" s="236"/>
      <c r="F120" s="236"/>
      <c r="G120" s="236"/>
      <c r="H120" s="236"/>
      <c r="I120" s="236"/>
      <c r="J120" s="261">
        <f t="shared" ref="J120:U120" si="183">IF($D21="mån",J90,IF($D21="kvartal",J100,IF($D21="halvår",J110,0)))</f>
        <v>0</v>
      </c>
      <c r="K120" s="261">
        <f t="shared" si="183"/>
        <v>0</v>
      </c>
      <c r="L120" s="261">
        <f t="shared" si="183"/>
        <v>0</v>
      </c>
      <c r="M120" s="261">
        <f t="shared" si="183"/>
        <v>0</v>
      </c>
      <c r="N120" s="261">
        <f t="shared" si="183"/>
        <v>0</v>
      </c>
      <c r="O120" s="261">
        <f t="shared" si="183"/>
        <v>0</v>
      </c>
      <c r="P120" s="261">
        <f t="shared" si="183"/>
        <v>0</v>
      </c>
      <c r="Q120" s="261">
        <f t="shared" si="183"/>
        <v>0</v>
      </c>
      <c r="R120" s="261">
        <f t="shared" si="183"/>
        <v>0</v>
      </c>
      <c r="S120" s="261">
        <f t="shared" si="183"/>
        <v>0</v>
      </c>
      <c r="T120" s="261">
        <f t="shared" si="183"/>
        <v>0</v>
      </c>
      <c r="U120" s="261">
        <f t="shared" si="183"/>
        <v>0</v>
      </c>
      <c r="V120" s="268">
        <f t="shared" si="166"/>
        <v>0</v>
      </c>
      <c r="W120" s="261">
        <f t="shared" ref="W120:AH120" si="184">IF($D21="mån",W90,IF($D21="kvartal",W100,IF($D21="halvår",W110,0)))</f>
        <v>0</v>
      </c>
      <c r="X120" s="261">
        <f t="shared" si="184"/>
        <v>0</v>
      </c>
      <c r="Y120" s="261">
        <f t="shared" si="184"/>
        <v>0</v>
      </c>
      <c r="Z120" s="261">
        <f t="shared" si="184"/>
        <v>0</v>
      </c>
      <c r="AA120" s="261">
        <f t="shared" si="184"/>
        <v>0</v>
      </c>
      <c r="AB120" s="261">
        <f t="shared" si="184"/>
        <v>0</v>
      </c>
      <c r="AC120" s="261">
        <f t="shared" si="184"/>
        <v>0</v>
      </c>
      <c r="AD120" s="261">
        <f t="shared" si="184"/>
        <v>0</v>
      </c>
      <c r="AE120" s="261">
        <f t="shared" si="184"/>
        <v>0</v>
      </c>
      <c r="AF120" s="261">
        <f t="shared" si="184"/>
        <v>0</v>
      </c>
      <c r="AG120" s="261">
        <f t="shared" si="184"/>
        <v>0</v>
      </c>
      <c r="AH120" s="261">
        <f t="shared" si="184"/>
        <v>0</v>
      </c>
      <c r="AI120" s="268">
        <f t="shared" si="168"/>
        <v>0</v>
      </c>
      <c r="AR120" s="107">
        <f>$AJ$21</f>
        <v>0</v>
      </c>
      <c r="AS120" s="261">
        <f t="shared" ref="AS120:BD120" si="185">IF($AM21="mån",AS90,IF($AM21="kvartal",AS100,IF($AM21="halvår",AS110,0)))</f>
        <v>0</v>
      </c>
      <c r="AT120" s="261">
        <f t="shared" si="185"/>
        <v>0</v>
      </c>
      <c r="AU120" s="261">
        <f t="shared" si="185"/>
        <v>0</v>
      </c>
      <c r="AV120" s="261">
        <f t="shared" si="185"/>
        <v>0</v>
      </c>
      <c r="AW120" s="261">
        <f t="shared" si="185"/>
        <v>0</v>
      </c>
      <c r="AX120" s="261">
        <f t="shared" si="185"/>
        <v>0</v>
      </c>
      <c r="AY120" s="261">
        <f t="shared" si="185"/>
        <v>0</v>
      </c>
      <c r="AZ120" s="261">
        <f t="shared" si="185"/>
        <v>0</v>
      </c>
      <c r="BA120" s="261">
        <f t="shared" si="185"/>
        <v>0</v>
      </c>
      <c r="BB120" s="261">
        <f t="shared" si="185"/>
        <v>0</v>
      </c>
      <c r="BC120" s="261">
        <f t="shared" si="185"/>
        <v>0</v>
      </c>
      <c r="BD120" s="261">
        <f t="shared" si="185"/>
        <v>0</v>
      </c>
      <c r="BE120" s="268">
        <f t="shared" si="170"/>
        <v>0</v>
      </c>
      <c r="BF120" s="36"/>
    </row>
    <row r="121" spans="1:58" x14ac:dyDescent="0.15">
      <c r="A121" s="107">
        <f>'Beräkningshjälp Lån'!$A$9</f>
        <v>0</v>
      </c>
      <c r="B121" s="236">
        <f>$D$22</f>
        <v>0</v>
      </c>
      <c r="C121" s="236"/>
      <c r="D121" s="236"/>
      <c r="E121" s="236"/>
      <c r="F121" s="236"/>
      <c r="G121" s="236"/>
      <c r="H121" s="236"/>
      <c r="I121" s="236"/>
      <c r="J121" s="261">
        <f t="shared" ref="J121:U121" si="186">IF($D22="mån",J91,IF($D22="kvartal",J101,IF($D22="halvår",J111,0)))</f>
        <v>0</v>
      </c>
      <c r="K121" s="261">
        <f t="shared" si="186"/>
        <v>0</v>
      </c>
      <c r="L121" s="261">
        <f t="shared" si="186"/>
        <v>0</v>
      </c>
      <c r="M121" s="261">
        <f t="shared" si="186"/>
        <v>0</v>
      </c>
      <c r="N121" s="261">
        <f t="shared" si="186"/>
        <v>0</v>
      </c>
      <c r="O121" s="261">
        <f t="shared" si="186"/>
        <v>0</v>
      </c>
      <c r="P121" s="261">
        <f t="shared" si="186"/>
        <v>0</v>
      </c>
      <c r="Q121" s="261">
        <f t="shared" si="186"/>
        <v>0</v>
      </c>
      <c r="R121" s="261">
        <f t="shared" si="186"/>
        <v>0</v>
      </c>
      <c r="S121" s="261">
        <f t="shared" si="186"/>
        <v>0</v>
      </c>
      <c r="T121" s="261">
        <f t="shared" si="186"/>
        <v>0</v>
      </c>
      <c r="U121" s="261">
        <f t="shared" si="186"/>
        <v>0</v>
      </c>
      <c r="V121" s="268">
        <f t="shared" si="166"/>
        <v>0</v>
      </c>
      <c r="W121" s="261">
        <f t="shared" ref="W121:AH121" si="187">IF($D22="mån",W91,IF($D22="kvartal",W101,IF($D22="halvår",W111,0)))</f>
        <v>0</v>
      </c>
      <c r="X121" s="261">
        <f t="shared" si="187"/>
        <v>0</v>
      </c>
      <c r="Y121" s="261">
        <f t="shared" si="187"/>
        <v>0</v>
      </c>
      <c r="Z121" s="261">
        <f t="shared" si="187"/>
        <v>0</v>
      </c>
      <c r="AA121" s="261">
        <f t="shared" si="187"/>
        <v>0</v>
      </c>
      <c r="AB121" s="261">
        <f t="shared" si="187"/>
        <v>0</v>
      </c>
      <c r="AC121" s="261">
        <f t="shared" si="187"/>
        <v>0</v>
      </c>
      <c r="AD121" s="261">
        <f t="shared" si="187"/>
        <v>0</v>
      </c>
      <c r="AE121" s="261">
        <f t="shared" si="187"/>
        <v>0</v>
      </c>
      <c r="AF121" s="261">
        <f t="shared" si="187"/>
        <v>0</v>
      </c>
      <c r="AG121" s="261">
        <f t="shared" si="187"/>
        <v>0</v>
      </c>
      <c r="AH121" s="261">
        <f t="shared" si="187"/>
        <v>0</v>
      </c>
      <c r="AI121" s="268">
        <f t="shared" si="168"/>
        <v>0</v>
      </c>
      <c r="AR121" s="107">
        <f>$AJ$22</f>
        <v>0</v>
      </c>
      <c r="AS121" s="261">
        <f t="shared" ref="AS121:BD121" si="188">IF($AM22="mån",AS91,IF($AM22="kvartal",AS101,IF($AM22="halvår",AS111,0)))</f>
        <v>0</v>
      </c>
      <c r="AT121" s="261">
        <f t="shared" si="188"/>
        <v>0</v>
      </c>
      <c r="AU121" s="261">
        <f t="shared" si="188"/>
        <v>0</v>
      </c>
      <c r="AV121" s="261">
        <f t="shared" si="188"/>
        <v>0</v>
      </c>
      <c r="AW121" s="261">
        <f t="shared" si="188"/>
        <v>0</v>
      </c>
      <c r="AX121" s="261">
        <f t="shared" si="188"/>
        <v>0</v>
      </c>
      <c r="AY121" s="261">
        <f t="shared" si="188"/>
        <v>0</v>
      </c>
      <c r="AZ121" s="261">
        <f t="shared" si="188"/>
        <v>0</v>
      </c>
      <c r="BA121" s="261">
        <f t="shared" si="188"/>
        <v>0</v>
      </c>
      <c r="BB121" s="261">
        <f t="shared" si="188"/>
        <v>0</v>
      </c>
      <c r="BC121" s="261">
        <f t="shared" si="188"/>
        <v>0</v>
      </c>
      <c r="BD121" s="261">
        <f t="shared" si="188"/>
        <v>0</v>
      </c>
      <c r="BE121" s="268">
        <f t="shared" si="170"/>
        <v>0</v>
      </c>
      <c r="BF121" s="36"/>
    </row>
    <row r="122" spans="1:58" x14ac:dyDescent="0.15">
      <c r="A122" s="273" t="s">
        <v>295</v>
      </c>
      <c r="B122" s="274"/>
      <c r="C122" s="274"/>
      <c r="D122" s="274"/>
      <c r="E122" s="274"/>
      <c r="F122" s="274"/>
      <c r="G122" s="274"/>
      <c r="H122" s="274"/>
      <c r="I122" s="274"/>
      <c r="J122" s="269">
        <f>SUM(J115:J121)</f>
        <v>0</v>
      </c>
      <c r="K122" s="269">
        <f t="shared" ref="K122:U122" si="189">SUM(K115:K121)</f>
        <v>0</v>
      </c>
      <c r="L122" s="269">
        <f t="shared" si="189"/>
        <v>0</v>
      </c>
      <c r="M122" s="269">
        <f t="shared" si="189"/>
        <v>0</v>
      </c>
      <c r="N122" s="269">
        <f t="shared" si="189"/>
        <v>0</v>
      </c>
      <c r="O122" s="269">
        <f t="shared" si="189"/>
        <v>0</v>
      </c>
      <c r="P122" s="269">
        <f t="shared" si="189"/>
        <v>0</v>
      </c>
      <c r="Q122" s="269">
        <f t="shared" si="189"/>
        <v>0</v>
      </c>
      <c r="R122" s="269">
        <f t="shared" si="189"/>
        <v>0</v>
      </c>
      <c r="S122" s="269">
        <f t="shared" si="189"/>
        <v>0</v>
      </c>
      <c r="T122" s="269">
        <f t="shared" si="189"/>
        <v>0</v>
      </c>
      <c r="U122" s="269">
        <f t="shared" si="189"/>
        <v>0</v>
      </c>
      <c r="V122" s="269">
        <f>SUM(V105:V111)</f>
        <v>0</v>
      </c>
      <c r="W122" s="269">
        <f t="shared" ref="W122:AI122" si="190">SUM(W115:W121)</f>
        <v>0</v>
      </c>
      <c r="X122" s="269">
        <f t="shared" si="190"/>
        <v>0</v>
      </c>
      <c r="Y122" s="269">
        <f t="shared" si="190"/>
        <v>0</v>
      </c>
      <c r="Z122" s="269">
        <f t="shared" si="190"/>
        <v>0</v>
      </c>
      <c r="AA122" s="269">
        <f t="shared" si="190"/>
        <v>0</v>
      </c>
      <c r="AB122" s="269">
        <f t="shared" si="190"/>
        <v>0</v>
      </c>
      <c r="AC122" s="269">
        <f t="shared" si="190"/>
        <v>0</v>
      </c>
      <c r="AD122" s="269">
        <f t="shared" si="190"/>
        <v>0</v>
      </c>
      <c r="AE122" s="269">
        <f t="shared" si="190"/>
        <v>0</v>
      </c>
      <c r="AF122" s="269">
        <f t="shared" si="190"/>
        <v>0</v>
      </c>
      <c r="AG122" s="269">
        <f t="shared" si="190"/>
        <v>0</v>
      </c>
      <c r="AH122" s="269">
        <f t="shared" si="190"/>
        <v>0</v>
      </c>
      <c r="AI122" s="269">
        <f t="shared" si="190"/>
        <v>0</v>
      </c>
      <c r="AS122" s="269">
        <f t="shared" ref="AS122:BD122" si="191">SUM(AS115:AS121)</f>
        <v>0</v>
      </c>
      <c r="AT122" s="269">
        <f t="shared" si="191"/>
        <v>0</v>
      </c>
      <c r="AU122" s="269">
        <f t="shared" si="191"/>
        <v>0</v>
      </c>
      <c r="AV122" s="269">
        <f t="shared" si="191"/>
        <v>0</v>
      </c>
      <c r="AW122" s="269">
        <f t="shared" si="191"/>
        <v>0</v>
      </c>
      <c r="AX122" s="269">
        <f t="shared" si="191"/>
        <v>0</v>
      </c>
      <c r="AY122" s="269">
        <f t="shared" si="191"/>
        <v>0</v>
      </c>
      <c r="AZ122" s="269">
        <f t="shared" si="191"/>
        <v>0</v>
      </c>
      <c r="BA122" s="269">
        <f t="shared" si="191"/>
        <v>0</v>
      </c>
      <c r="BB122" s="269">
        <f t="shared" si="191"/>
        <v>0</v>
      </c>
      <c r="BC122" s="269">
        <f t="shared" si="191"/>
        <v>0</v>
      </c>
      <c r="BD122" s="269">
        <f t="shared" si="191"/>
        <v>0</v>
      </c>
      <c r="BE122" s="269">
        <f>SUM(BE105:BE111)</f>
        <v>0</v>
      </c>
      <c r="BF122" s="36"/>
    </row>
    <row r="123" spans="1:58" x14ac:dyDescent="0.15">
      <c r="A123" s="57"/>
      <c r="B123" s="57"/>
      <c r="C123" s="57"/>
      <c r="D123" s="57"/>
      <c r="E123" s="57"/>
      <c r="F123" s="57"/>
      <c r="G123" s="57"/>
      <c r="H123" s="57"/>
      <c r="I123" s="57"/>
      <c r="J123" s="57"/>
      <c r="K123" s="57"/>
      <c r="L123" s="57"/>
      <c r="M123" s="57"/>
      <c r="N123" s="57"/>
      <c r="O123" s="57"/>
      <c r="P123" s="57"/>
      <c r="Q123" s="57"/>
      <c r="R123" s="57"/>
      <c r="S123" s="57"/>
      <c r="T123" s="57"/>
      <c r="U123" s="269">
        <f>SUM(J122:U122)</f>
        <v>0</v>
      </c>
      <c r="V123" s="57"/>
      <c r="W123" s="57"/>
      <c r="X123" s="57"/>
      <c r="Y123" s="57"/>
      <c r="Z123" s="57"/>
      <c r="AA123" s="57"/>
      <c r="AB123" s="57"/>
      <c r="AC123" s="57"/>
      <c r="AD123" s="57"/>
      <c r="AE123" s="57"/>
      <c r="AF123" s="57"/>
      <c r="AG123" s="57"/>
      <c r="AH123" s="269">
        <f>SUM(W122:AH122)</f>
        <v>0</v>
      </c>
      <c r="AI123" s="57"/>
      <c r="AR123" s="57"/>
      <c r="AS123" s="57"/>
      <c r="AT123" s="57"/>
      <c r="AU123" s="57"/>
      <c r="AV123" s="57"/>
      <c r="AW123" s="57"/>
      <c r="AX123" s="57"/>
      <c r="AY123" s="57"/>
      <c r="AZ123" s="57"/>
      <c r="BA123" s="57"/>
      <c r="BB123" s="57"/>
      <c r="BC123" s="57"/>
      <c r="BD123" s="269">
        <f>SUM(AS122:BD122)</f>
        <v>0</v>
      </c>
      <c r="BE123" s="57"/>
    </row>
    <row r="124" spans="1:58" x14ac:dyDescent="0.15">
      <c r="A124" s="107"/>
      <c r="B124" s="261"/>
      <c r="C124" s="261"/>
      <c r="D124" s="261"/>
      <c r="E124" s="261"/>
      <c r="F124" s="261"/>
      <c r="G124" s="261"/>
      <c r="H124" s="261"/>
      <c r="I124" s="261"/>
      <c r="J124" s="261"/>
      <c r="K124" s="261"/>
      <c r="L124" s="261"/>
      <c r="M124" s="261"/>
      <c r="N124" s="261"/>
      <c r="O124" s="261"/>
      <c r="P124" s="261"/>
      <c r="Q124" s="261"/>
      <c r="R124" s="261"/>
      <c r="S124" s="261"/>
      <c r="T124" s="261"/>
      <c r="U124" s="261"/>
      <c r="V124" s="57"/>
      <c r="AI124" s="57"/>
      <c r="AR124" s="57"/>
      <c r="AS124" s="57"/>
      <c r="AT124" s="57"/>
      <c r="AU124" s="57"/>
      <c r="AV124" s="57"/>
      <c r="AW124" s="57"/>
      <c r="AX124" s="57"/>
      <c r="AY124" s="57"/>
      <c r="AZ124" s="57"/>
      <c r="BA124" s="57"/>
      <c r="BB124" s="57"/>
      <c r="BC124" s="57"/>
      <c r="BD124" s="57"/>
    </row>
    <row r="125" spans="1:58" x14ac:dyDescent="0.15">
      <c r="A125" s="57"/>
      <c r="B125" s="57"/>
      <c r="C125" s="57"/>
      <c r="D125" s="57"/>
      <c r="E125" s="57"/>
      <c r="F125" s="57"/>
      <c r="G125" s="57"/>
      <c r="H125" s="57"/>
      <c r="I125" s="57"/>
      <c r="J125" s="57"/>
      <c r="K125" s="57"/>
      <c r="L125" s="57"/>
      <c r="M125" s="57"/>
      <c r="N125" s="57"/>
      <c r="O125" s="57"/>
      <c r="P125" s="57"/>
      <c r="Q125" s="57"/>
      <c r="R125" s="57"/>
      <c r="S125" s="57"/>
      <c r="T125" s="57"/>
      <c r="U125" s="269"/>
      <c r="V125" s="57"/>
      <c r="AI125" s="57"/>
      <c r="AR125" s="275" t="str">
        <f>AR75&amp;" +År1 del&gt;År2"</f>
        <v>Ack Skuld inkl amort År2 +År1 del&gt;År2</v>
      </c>
      <c r="AS125" s="276" t="s">
        <v>215</v>
      </c>
      <c r="AT125" s="276" t="s">
        <v>216</v>
      </c>
      <c r="AU125" s="276" t="s">
        <v>217</v>
      </c>
      <c r="AV125" s="276" t="s">
        <v>218</v>
      </c>
      <c r="AW125" s="276" t="s">
        <v>219</v>
      </c>
      <c r="AX125" s="276" t="s">
        <v>220</v>
      </c>
      <c r="AY125" s="276" t="s">
        <v>221</v>
      </c>
      <c r="AZ125" s="276" t="s">
        <v>222</v>
      </c>
      <c r="BA125" s="276" t="s">
        <v>223</v>
      </c>
      <c r="BB125" s="276" t="s">
        <v>224</v>
      </c>
      <c r="BC125" s="276" t="s">
        <v>225</v>
      </c>
      <c r="BD125" s="276" t="s">
        <v>226</v>
      </c>
    </row>
    <row r="126" spans="1:58" x14ac:dyDescent="0.15">
      <c r="A126" s="57"/>
      <c r="B126" s="57"/>
      <c r="C126" s="57"/>
      <c r="D126" s="57"/>
      <c r="E126" s="57"/>
      <c r="F126" s="57"/>
      <c r="G126" s="57"/>
      <c r="H126" s="57"/>
      <c r="I126" s="57"/>
      <c r="J126" s="57"/>
      <c r="K126" s="57"/>
      <c r="L126" s="57"/>
      <c r="M126" s="57"/>
      <c r="N126" s="57"/>
      <c r="O126" s="57"/>
      <c r="P126" s="57"/>
      <c r="Q126" s="57"/>
      <c r="R126" s="57"/>
      <c r="S126" s="57"/>
      <c r="T126" s="57"/>
      <c r="U126" s="269"/>
      <c r="V126" s="57"/>
      <c r="AI126" s="57"/>
      <c r="AR126" s="107">
        <f>$AJ$16</f>
        <v>0</v>
      </c>
      <c r="AS126" s="261">
        <f t="shared" ref="AS126:BD132" si="192">AS76+W76</f>
        <v>0</v>
      </c>
      <c r="AT126" s="261">
        <f t="shared" si="192"/>
        <v>0</v>
      </c>
      <c r="AU126" s="261">
        <f t="shared" si="192"/>
        <v>0</v>
      </c>
      <c r="AV126" s="261">
        <f t="shared" si="192"/>
        <v>0</v>
      </c>
      <c r="AW126" s="261">
        <f t="shared" si="192"/>
        <v>0</v>
      </c>
      <c r="AX126" s="261">
        <f t="shared" si="192"/>
        <v>0</v>
      </c>
      <c r="AY126" s="261">
        <f t="shared" si="192"/>
        <v>0</v>
      </c>
      <c r="AZ126" s="261">
        <f t="shared" si="192"/>
        <v>0</v>
      </c>
      <c r="BA126" s="261">
        <f t="shared" si="192"/>
        <v>0</v>
      </c>
      <c r="BB126" s="261">
        <f t="shared" si="192"/>
        <v>0</v>
      </c>
      <c r="BC126" s="261">
        <f t="shared" si="192"/>
        <v>0</v>
      </c>
      <c r="BD126" s="261">
        <f t="shared" si="192"/>
        <v>0</v>
      </c>
    </row>
    <row r="127" spans="1:58" s="281" customFormat="1" x14ac:dyDescent="0.15">
      <c r="A127" s="282" t="s">
        <v>296</v>
      </c>
      <c r="B127" s="280"/>
      <c r="C127" s="280"/>
      <c r="D127" s="280"/>
      <c r="E127" s="280"/>
      <c r="F127" s="280"/>
      <c r="G127" s="280"/>
      <c r="H127" s="280"/>
      <c r="I127" s="280"/>
      <c r="J127" s="280">
        <f>J92+J124</f>
        <v>0</v>
      </c>
      <c r="K127" s="280">
        <f t="shared" ref="K127:U127" si="193">K92+K124</f>
        <v>0</v>
      </c>
      <c r="L127" s="280">
        <f t="shared" si="193"/>
        <v>0</v>
      </c>
      <c r="M127" s="280">
        <f t="shared" si="193"/>
        <v>0</v>
      </c>
      <c r="N127" s="280">
        <f t="shared" si="193"/>
        <v>0</v>
      </c>
      <c r="O127" s="280">
        <f t="shared" si="193"/>
        <v>0</v>
      </c>
      <c r="P127" s="280">
        <f t="shared" si="193"/>
        <v>0</v>
      </c>
      <c r="Q127" s="280">
        <f t="shared" si="193"/>
        <v>0</v>
      </c>
      <c r="R127" s="280">
        <f t="shared" si="193"/>
        <v>0</v>
      </c>
      <c r="S127" s="280">
        <f t="shared" si="193"/>
        <v>0</v>
      </c>
      <c r="T127" s="280">
        <f t="shared" si="193"/>
        <v>0</v>
      </c>
      <c r="U127" s="280">
        <f t="shared" si="193"/>
        <v>0</v>
      </c>
      <c r="V127" s="269">
        <f>SUM(J127:U127)</f>
        <v>0</v>
      </c>
      <c r="AI127" s="277"/>
      <c r="AR127" s="277">
        <f>$AJ$17</f>
        <v>0</v>
      </c>
      <c r="AS127" s="277">
        <f t="shared" si="192"/>
        <v>0</v>
      </c>
      <c r="AT127" s="277">
        <f t="shared" si="192"/>
        <v>0</v>
      </c>
      <c r="AU127" s="277">
        <f t="shared" si="192"/>
        <v>0</v>
      </c>
      <c r="AV127" s="277">
        <f t="shared" si="192"/>
        <v>0</v>
      </c>
      <c r="AW127" s="277">
        <f t="shared" si="192"/>
        <v>0</v>
      </c>
      <c r="AX127" s="277">
        <f t="shared" si="192"/>
        <v>0</v>
      </c>
      <c r="AY127" s="277">
        <f t="shared" si="192"/>
        <v>0</v>
      </c>
      <c r="AZ127" s="277">
        <f t="shared" si="192"/>
        <v>0</v>
      </c>
      <c r="BA127" s="277">
        <f t="shared" si="192"/>
        <v>0</v>
      </c>
      <c r="BB127" s="277">
        <f t="shared" si="192"/>
        <v>0</v>
      </c>
      <c r="BC127" s="277">
        <f t="shared" si="192"/>
        <v>0</v>
      </c>
      <c r="BD127" s="277">
        <f t="shared" si="192"/>
        <v>0</v>
      </c>
    </row>
    <row r="128" spans="1:58" x14ac:dyDescent="0.15">
      <c r="A128" s="282" t="s">
        <v>297</v>
      </c>
      <c r="B128" s="280"/>
      <c r="C128" s="280"/>
      <c r="D128" s="280"/>
      <c r="E128" s="280"/>
      <c r="F128" s="280"/>
      <c r="G128" s="280"/>
      <c r="H128" s="280"/>
      <c r="I128" s="280"/>
      <c r="J128" s="280">
        <f>J124+J122</f>
        <v>0</v>
      </c>
      <c r="K128" s="280">
        <f t="shared" ref="K128:U128" si="194">K124+K122</f>
        <v>0</v>
      </c>
      <c r="L128" s="280">
        <f t="shared" si="194"/>
        <v>0</v>
      </c>
      <c r="M128" s="280">
        <f t="shared" si="194"/>
        <v>0</v>
      </c>
      <c r="N128" s="280">
        <f t="shared" si="194"/>
        <v>0</v>
      </c>
      <c r="O128" s="280">
        <f t="shared" si="194"/>
        <v>0</v>
      </c>
      <c r="P128" s="280">
        <f t="shared" si="194"/>
        <v>0</v>
      </c>
      <c r="Q128" s="280">
        <f t="shared" si="194"/>
        <v>0</v>
      </c>
      <c r="R128" s="280">
        <f t="shared" si="194"/>
        <v>0</v>
      </c>
      <c r="S128" s="280">
        <f t="shared" si="194"/>
        <v>0</v>
      </c>
      <c r="T128" s="280">
        <f t="shared" si="194"/>
        <v>0</v>
      </c>
      <c r="U128" s="280">
        <f t="shared" si="194"/>
        <v>0</v>
      </c>
      <c r="V128" s="269">
        <f>SUM(J128:U128)</f>
        <v>0</v>
      </c>
      <c r="W128" s="57"/>
      <c r="X128" s="57"/>
      <c r="Y128" s="57"/>
      <c r="Z128" s="57"/>
      <c r="AA128" s="57"/>
      <c r="AB128" s="57"/>
      <c r="AC128" s="57"/>
      <c r="AD128" s="57"/>
      <c r="AE128" s="57"/>
      <c r="AF128" s="57"/>
      <c r="AG128" s="57"/>
      <c r="AH128" s="269"/>
      <c r="AI128" s="57"/>
      <c r="AR128" s="107">
        <f>$AJ$18</f>
        <v>0</v>
      </c>
      <c r="AS128" s="261">
        <f t="shared" si="192"/>
        <v>0</v>
      </c>
      <c r="AT128" s="261">
        <f t="shared" si="192"/>
        <v>0</v>
      </c>
      <c r="AU128" s="261">
        <f t="shared" si="192"/>
        <v>0</v>
      </c>
      <c r="AV128" s="261">
        <f t="shared" si="192"/>
        <v>0</v>
      </c>
      <c r="AW128" s="261">
        <f t="shared" si="192"/>
        <v>0</v>
      </c>
      <c r="AX128" s="261">
        <f t="shared" si="192"/>
        <v>0</v>
      </c>
      <c r="AY128" s="261">
        <f t="shared" si="192"/>
        <v>0</v>
      </c>
      <c r="AZ128" s="261">
        <f t="shared" si="192"/>
        <v>0</v>
      </c>
      <c r="BA128" s="261">
        <f t="shared" si="192"/>
        <v>0</v>
      </c>
      <c r="BB128" s="261">
        <f t="shared" si="192"/>
        <v>0</v>
      </c>
      <c r="BC128" s="261">
        <f t="shared" si="192"/>
        <v>0</v>
      </c>
      <c r="BD128" s="261">
        <f t="shared" si="192"/>
        <v>0</v>
      </c>
    </row>
    <row r="129" spans="1:57" x14ac:dyDescent="0.15">
      <c r="A129" s="57"/>
      <c r="B129" s="57"/>
      <c r="C129" s="57"/>
      <c r="D129" s="57"/>
      <c r="E129" s="57"/>
      <c r="F129" s="57"/>
      <c r="G129" s="57"/>
      <c r="H129" s="57"/>
      <c r="I129" s="57"/>
      <c r="J129" s="57"/>
      <c r="K129" s="57"/>
      <c r="L129" s="57"/>
      <c r="M129" s="57"/>
      <c r="N129" s="57"/>
      <c r="O129" s="57"/>
      <c r="P129" s="57"/>
      <c r="Q129" s="57"/>
      <c r="R129" s="57"/>
      <c r="S129" s="57"/>
      <c r="T129" s="57"/>
      <c r="U129" s="269"/>
      <c r="V129" s="57"/>
      <c r="W129" s="57"/>
      <c r="X129" s="57"/>
      <c r="Y129" s="57"/>
      <c r="Z129" s="57"/>
      <c r="AA129" s="57"/>
      <c r="AB129" s="57"/>
      <c r="AC129" s="57"/>
      <c r="AD129" s="57"/>
      <c r="AE129" s="57"/>
      <c r="AF129" s="57"/>
      <c r="AG129" s="57"/>
      <c r="AH129" s="269"/>
      <c r="AI129" s="57"/>
      <c r="AR129" s="107">
        <f>$AJ$19</f>
        <v>0</v>
      </c>
      <c r="AS129" s="261">
        <f t="shared" si="192"/>
        <v>0</v>
      </c>
      <c r="AT129" s="261">
        <f t="shared" si="192"/>
        <v>0</v>
      </c>
      <c r="AU129" s="261">
        <f t="shared" si="192"/>
        <v>0</v>
      </c>
      <c r="AV129" s="261">
        <f t="shared" si="192"/>
        <v>0</v>
      </c>
      <c r="AW129" s="261">
        <f t="shared" si="192"/>
        <v>0</v>
      </c>
      <c r="AX129" s="261">
        <f t="shared" si="192"/>
        <v>0</v>
      </c>
      <c r="AY129" s="261">
        <f t="shared" si="192"/>
        <v>0</v>
      </c>
      <c r="AZ129" s="261">
        <f t="shared" si="192"/>
        <v>0</v>
      </c>
      <c r="BA129" s="261">
        <f t="shared" si="192"/>
        <v>0</v>
      </c>
      <c r="BB129" s="261">
        <f t="shared" si="192"/>
        <v>0</v>
      </c>
      <c r="BC129" s="261">
        <f t="shared" si="192"/>
        <v>0</v>
      </c>
      <c r="BD129" s="261">
        <f t="shared" si="192"/>
        <v>0</v>
      </c>
    </row>
    <row r="130" spans="1:57" x14ac:dyDescent="0.15">
      <c r="A130" s="57"/>
      <c r="B130" s="57"/>
      <c r="C130" s="57"/>
      <c r="D130" s="57"/>
      <c r="E130" s="57"/>
      <c r="F130" s="57"/>
      <c r="G130" s="57"/>
      <c r="H130" s="57"/>
      <c r="I130" s="57"/>
      <c r="J130" s="57"/>
      <c r="K130" s="57"/>
      <c r="L130" s="57"/>
      <c r="M130" s="57"/>
      <c r="N130" s="57"/>
      <c r="O130" s="57"/>
      <c r="P130" s="57"/>
      <c r="Q130" s="57"/>
      <c r="R130" s="57"/>
      <c r="S130" s="57"/>
      <c r="T130" s="57"/>
      <c r="U130" s="269"/>
      <c r="V130" s="57"/>
      <c r="W130" s="57"/>
      <c r="X130" s="57"/>
      <c r="Y130" s="57"/>
      <c r="Z130" s="57"/>
      <c r="AA130" s="57"/>
      <c r="AB130" s="57"/>
      <c r="AC130" s="57"/>
      <c r="AD130" s="57"/>
      <c r="AE130" s="57"/>
      <c r="AF130" s="57"/>
      <c r="AG130" s="57"/>
      <c r="AH130" s="269"/>
      <c r="AI130" s="57"/>
      <c r="AR130" s="107">
        <f>$AJ$20</f>
        <v>0</v>
      </c>
      <c r="AS130" s="261">
        <f t="shared" si="192"/>
        <v>0</v>
      </c>
      <c r="AT130" s="261">
        <f t="shared" si="192"/>
        <v>0</v>
      </c>
      <c r="AU130" s="261">
        <f t="shared" si="192"/>
        <v>0</v>
      </c>
      <c r="AV130" s="261">
        <f t="shared" si="192"/>
        <v>0</v>
      </c>
      <c r="AW130" s="261">
        <f t="shared" si="192"/>
        <v>0</v>
      </c>
      <c r="AX130" s="261">
        <f t="shared" si="192"/>
        <v>0</v>
      </c>
      <c r="AY130" s="261">
        <f t="shared" si="192"/>
        <v>0</v>
      </c>
      <c r="AZ130" s="261">
        <f t="shared" si="192"/>
        <v>0</v>
      </c>
      <c r="BA130" s="261">
        <f t="shared" si="192"/>
        <v>0</v>
      </c>
      <c r="BB130" s="261">
        <f t="shared" si="192"/>
        <v>0</v>
      </c>
      <c r="BC130" s="261">
        <f t="shared" si="192"/>
        <v>0</v>
      </c>
      <c r="BD130" s="261">
        <f t="shared" si="192"/>
        <v>0</v>
      </c>
    </row>
    <row r="131" spans="1:57" x14ac:dyDescent="0.15">
      <c r="A131" s="57"/>
      <c r="B131" s="57"/>
      <c r="C131" s="57"/>
      <c r="D131" s="57"/>
      <c r="E131" s="57"/>
      <c r="F131" s="57"/>
      <c r="G131" s="57"/>
      <c r="H131" s="57"/>
      <c r="I131" s="57"/>
      <c r="J131" s="57"/>
      <c r="K131" s="57"/>
      <c r="L131" s="57"/>
      <c r="M131" s="57"/>
      <c r="N131" s="57"/>
      <c r="O131" s="57"/>
      <c r="P131" s="57"/>
      <c r="Q131" s="57"/>
      <c r="R131" s="57"/>
      <c r="S131" s="57"/>
      <c r="T131" s="57"/>
      <c r="U131" s="269"/>
      <c r="V131" s="57"/>
      <c r="W131" s="57"/>
      <c r="X131" s="57"/>
      <c r="Y131" s="57"/>
      <c r="Z131" s="57"/>
      <c r="AA131" s="57"/>
      <c r="AB131" s="57"/>
      <c r="AC131" s="57"/>
      <c r="AD131" s="57"/>
      <c r="AE131" s="57"/>
      <c r="AF131" s="57"/>
      <c r="AG131" s="57"/>
      <c r="AH131" s="269"/>
      <c r="AI131" s="57"/>
      <c r="AR131" s="107">
        <f>$AJ$21</f>
        <v>0</v>
      </c>
      <c r="AS131" s="261">
        <f t="shared" si="192"/>
        <v>0</v>
      </c>
      <c r="AT131" s="261">
        <f t="shared" si="192"/>
        <v>0</v>
      </c>
      <c r="AU131" s="261">
        <f t="shared" si="192"/>
        <v>0</v>
      </c>
      <c r="AV131" s="261">
        <f t="shared" si="192"/>
        <v>0</v>
      </c>
      <c r="AW131" s="261">
        <f t="shared" si="192"/>
        <v>0</v>
      </c>
      <c r="AX131" s="261">
        <f t="shared" si="192"/>
        <v>0</v>
      </c>
      <c r="AY131" s="261">
        <f t="shared" si="192"/>
        <v>0</v>
      </c>
      <c r="AZ131" s="261">
        <f t="shared" si="192"/>
        <v>0</v>
      </c>
      <c r="BA131" s="261">
        <f t="shared" si="192"/>
        <v>0</v>
      </c>
      <c r="BB131" s="261">
        <f t="shared" si="192"/>
        <v>0</v>
      </c>
      <c r="BC131" s="261">
        <f t="shared" si="192"/>
        <v>0</v>
      </c>
      <c r="BD131" s="261">
        <f t="shared" si="192"/>
        <v>0</v>
      </c>
    </row>
    <row r="132" spans="1:57" x14ac:dyDescent="0.15">
      <c r="A132" s="57"/>
      <c r="B132" s="57"/>
      <c r="C132" s="57"/>
      <c r="D132" s="57"/>
      <c r="E132" s="57"/>
      <c r="F132" s="57"/>
      <c r="G132" s="57"/>
      <c r="H132" s="57"/>
      <c r="I132" s="57"/>
      <c r="J132" s="57"/>
      <c r="K132" s="57"/>
      <c r="L132" s="57"/>
      <c r="M132" s="57"/>
      <c r="N132" s="57"/>
      <c r="O132" s="57"/>
      <c r="P132" s="57"/>
      <c r="Q132" s="57"/>
      <c r="R132" s="57"/>
      <c r="S132" s="57"/>
      <c r="T132" s="57"/>
      <c r="U132" s="269"/>
      <c r="V132" s="57"/>
      <c r="W132" s="57"/>
      <c r="X132" s="57"/>
      <c r="Y132" s="57"/>
      <c r="Z132" s="57"/>
      <c r="AA132" s="57"/>
      <c r="AB132" s="57"/>
      <c r="AC132" s="57"/>
      <c r="AD132" s="57"/>
      <c r="AE132" s="57"/>
      <c r="AF132" s="57"/>
      <c r="AG132" s="57"/>
      <c r="AH132" s="269"/>
      <c r="AI132" s="57"/>
      <c r="AR132" s="107">
        <f>$AJ$22</f>
        <v>0</v>
      </c>
      <c r="AS132" s="261">
        <f t="shared" si="192"/>
        <v>0</v>
      </c>
      <c r="AT132" s="261">
        <f t="shared" si="192"/>
        <v>0</v>
      </c>
      <c r="AU132" s="261">
        <f t="shared" si="192"/>
        <v>0</v>
      </c>
      <c r="AV132" s="261">
        <f t="shared" si="192"/>
        <v>0</v>
      </c>
      <c r="AW132" s="261">
        <f t="shared" si="192"/>
        <v>0</v>
      </c>
      <c r="AX132" s="261">
        <f t="shared" si="192"/>
        <v>0</v>
      </c>
      <c r="AY132" s="261">
        <f t="shared" si="192"/>
        <v>0</v>
      </c>
      <c r="AZ132" s="261">
        <f t="shared" si="192"/>
        <v>0</v>
      </c>
      <c r="BA132" s="261">
        <f t="shared" si="192"/>
        <v>0</v>
      </c>
      <c r="BB132" s="261">
        <f t="shared" si="192"/>
        <v>0</v>
      </c>
      <c r="BC132" s="261">
        <f t="shared" si="192"/>
        <v>0</v>
      </c>
      <c r="BD132" s="261">
        <f t="shared" si="192"/>
        <v>0</v>
      </c>
    </row>
    <row r="133" spans="1:57" x14ac:dyDescent="0.1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269"/>
      <c r="AI133" s="57"/>
      <c r="AR133" s="105"/>
      <c r="AS133" s="105"/>
      <c r="AT133" s="105"/>
      <c r="AU133" s="105"/>
      <c r="AV133" s="105"/>
      <c r="AW133" s="105"/>
      <c r="AX133" s="105"/>
      <c r="AY133" s="105"/>
      <c r="AZ133" s="105"/>
      <c r="BA133" s="105"/>
      <c r="BB133" s="105"/>
      <c r="BC133" s="105"/>
      <c r="BD133" s="105"/>
    </row>
    <row r="134" spans="1:57" x14ac:dyDescent="0.15">
      <c r="A134" s="57"/>
      <c r="B134" s="57"/>
      <c r="C134" s="57"/>
      <c r="D134" s="57"/>
      <c r="E134" s="57"/>
      <c r="F134" s="57"/>
      <c r="G134" s="57"/>
      <c r="H134" s="57"/>
      <c r="I134" s="57"/>
      <c r="J134" s="57"/>
      <c r="K134" s="57"/>
      <c r="L134" s="57"/>
      <c r="M134" s="57"/>
      <c r="N134" s="57"/>
      <c r="O134" s="57"/>
      <c r="P134" s="57"/>
      <c r="Q134" s="57"/>
      <c r="R134" s="57"/>
      <c r="S134" s="57"/>
      <c r="T134" s="57"/>
      <c r="U134" s="269"/>
      <c r="V134" s="57"/>
      <c r="W134" s="57"/>
      <c r="X134" s="57"/>
      <c r="Y134" s="57"/>
      <c r="Z134" s="57"/>
      <c r="AA134" s="57"/>
      <c r="AB134" s="57"/>
      <c r="AC134" s="57"/>
      <c r="AD134" s="57"/>
      <c r="AE134" s="57"/>
      <c r="AF134" s="57"/>
      <c r="AG134" s="57"/>
      <c r="AH134" s="269"/>
      <c r="AI134" s="57"/>
      <c r="AR134" s="275" t="str">
        <f>AR84&amp;" +År1 del&gt;År2"</f>
        <v>Ränta mån (RR) År2 +År1 del&gt;År2</v>
      </c>
      <c r="AS134" s="276" t="s">
        <v>215</v>
      </c>
      <c r="AT134" s="276" t="s">
        <v>216</v>
      </c>
      <c r="AU134" s="276" t="s">
        <v>217</v>
      </c>
      <c r="AV134" s="276" t="s">
        <v>218</v>
      </c>
      <c r="AW134" s="276" t="s">
        <v>219</v>
      </c>
      <c r="AX134" s="276" t="s">
        <v>220</v>
      </c>
      <c r="AY134" s="276" t="s">
        <v>221</v>
      </c>
      <c r="AZ134" s="276" t="s">
        <v>222</v>
      </c>
      <c r="BA134" s="276" t="s">
        <v>223</v>
      </c>
      <c r="BB134" s="276" t="s">
        <v>224</v>
      </c>
      <c r="BC134" s="276" t="s">
        <v>225</v>
      </c>
      <c r="BD134" s="276" t="s">
        <v>226</v>
      </c>
    </row>
    <row r="135" spans="1:57" x14ac:dyDescent="0.15">
      <c r="A135" s="57"/>
      <c r="B135" s="57"/>
      <c r="C135" s="57"/>
      <c r="D135" s="57"/>
      <c r="E135" s="57"/>
      <c r="F135" s="57"/>
      <c r="G135" s="57"/>
      <c r="H135" s="57"/>
      <c r="I135" s="57"/>
      <c r="J135" s="57"/>
      <c r="K135" s="57"/>
      <c r="L135" s="57"/>
      <c r="M135" s="57"/>
      <c r="N135" s="57"/>
      <c r="O135" s="57"/>
      <c r="P135" s="57"/>
      <c r="Q135" s="57"/>
      <c r="R135" s="57"/>
      <c r="S135" s="57"/>
      <c r="T135" s="57"/>
      <c r="U135" s="269"/>
      <c r="V135" s="57"/>
      <c r="W135" s="57"/>
      <c r="X135" s="57"/>
      <c r="Y135" s="57"/>
      <c r="Z135" s="57"/>
      <c r="AA135" s="57"/>
      <c r="AB135" s="57"/>
      <c r="AC135" s="57"/>
      <c r="AD135" s="57"/>
      <c r="AE135" s="57"/>
      <c r="AF135" s="57"/>
      <c r="AG135" s="57"/>
      <c r="AH135" s="269"/>
      <c r="AI135" s="57"/>
      <c r="AR135" s="107">
        <f>$AJ$16</f>
        <v>0</v>
      </c>
      <c r="AS135" s="261">
        <f t="shared" ref="AS135:BD141" si="195">AS85+W85</f>
        <v>0</v>
      </c>
      <c r="AT135" s="261">
        <f t="shared" si="195"/>
        <v>0</v>
      </c>
      <c r="AU135" s="261">
        <f t="shared" si="195"/>
        <v>0</v>
      </c>
      <c r="AV135" s="261">
        <f t="shared" si="195"/>
        <v>0</v>
      </c>
      <c r="AW135" s="261">
        <f t="shared" si="195"/>
        <v>0</v>
      </c>
      <c r="AX135" s="261">
        <f t="shared" si="195"/>
        <v>0</v>
      </c>
      <c r="AY135" s="261">
        <f t="shared" si="195"/>
        <v>0</v>
      </c>
      <c r="AZ135" s="261">
        <f t="shared" si="195"/>
        <v>0</v>
      </c>
      <c r="BA135" s="261">
        <f t="shared" si="195"/>
        <v>0</v>
      </c>
      <c r="BB135" s="261">
        <f t="shared" si="195"/>
        <v>0</v>
      </c>
      <c r="BC135" s="261">
        <f t="shared" si="195"/>
        <v>0</v>
      </c>
      <c r="BD135" s="261">
        <f t="shared" si="195"/>
        <v>0</v>
      </c>
      <c r="BE135" s="268">
        <f t="shared" ref="BE135:BE141" si="196">SUM(AS135:BD135)</f>
        <v>0</v>
      </c>
    </row>
    <row r="136" spans="1:57" x14ac:dyDescent="0.15">
      <c r="A136" s="57"/>
      <c r="B136" s="57"/>
      <c r="C136" s="57"/>
      <c r="D136" s="57"/>
      <c r="E136" s="57"/>
      <c r="F136" s="57"/>
      <c r="G136" s="57"/>
      <c r="H136" s="57"/>
      <c r="I136" s="57"/>
      <c r="J136" s="57"/>
      <c r="K136" s="57"/>
      <c r="L136" s="57"/>
      <c r="M136" s="57"/>
      <c r="N136" s="57"/>
      <c r="O136" s="57"/>
      <c r="P136" s="57"/>
      <c r="Q136" s="57"/>
      <c r="R136" s="57"/>
      <c r="S136" s="57"/>
      <c r="T136" s="57"/>
      <c r="U136" s="269"/>
      <c r="V136" s="57"/>
      <c r="W136" s="57"/>
      <c r="X136" s="57"/>
      <c r="Y136" s="57"/>
      <c r="Z136" s="57"/>
      <c r="AA136" s="57"/>
      <c r="AB136" s="57"/>
      <c r="AC136" s="57"/>
      <c r="AD136" s="57"/>
      <c r="AE136" s="57"/>
      <c r="AF136" s="57"/>
      <c r="AG136" s="57"/>
      <c r="AH136" s="269"/>
      <c r="AI136" s="57"/>
      <c r="AR136" s="107">
        <f>$AJ$17</f>
        <v>0</v>
      </c>
      <c r="AS136" s="261">
        <f t="shared" si="195"/>
        <v>0</v>
      </c>
      <c r="AT136" s="261">
        <f t="shared" si="195"/>
        <v>0</v>
      </c>
      <c r="AU136" s="261">
        <f t="shared" si="195"/>
        <v>0</v>
      </c>
      <c r="AV136" s="261">
        <f t="shared" si="195"/>
        <v>0</v>
      </c>
      <c r="AW136" s="261">
        <f t="shared" si="195"/>
        <v>0</v>
      </c>
      <c r="AX136" s="261">
        <f t="shared" si="195"/>
        <v>0</v>
      </c>
      <c r="AY136" s="261">
        <f t="shared" si="195"/>
        <v>0</v>
      </c>
      <c r="AZ136" s="261">
        <f t="shared" si="195"/>
        <v>0</v>
      </c>
      <c r="BA136" s="261">
        <f t="shared" si="195"/>
        <v>0</v>
      </c>
      <c r="BB136" s="261">
        <f t="shared" si="195"/>
        <v>0</v>
      </c>
      <c r="BC136" s="261">
        <f t="shared" si="195"/>
        <v>0</v>
      </c>
      <c r="BD136" s="261">
        <f t="shared" si="195"/>
        <v>0</v>
      </c>
      <c r="BE136" s="268">
        <f t="shared" si="196"/>
        <v>0</v>
      </c>
    </row>
    <row r="137" spans="1:57" x14ac:dyDescent="0.15">
      <c r="AR137" s="107">
        <f>$AJ$18</f>
        <v>0</v>
      </c>
      <c r="AS137" s="261">
        <f t="shared" si="195"/>
        <v>0</v>
      </c>
      <c r="AT137" s="261">
        <f t="shared" si="195"/>
        <v>0</v>
      </c>
      <c r="AU137" s="261">
        <f t="shared" si="195"/>
        <v>0</v>
      </c>
      <c r="AV137" s="261">
        <f t="shared" si="195"/>
        <v>0</v>
      </c>
      <c r="AW137" s="261">
        <f t="shared" si="195"/>
        <v>0</v>
      </c>
      <c r="AX137" s="261">
        <f t="shared" si="195"/>
        <v>0</v>
      </c>
      <c r="AY137" s="261">
        <f t="shared" si="195"/>
        <v>0</v>
      </c>
      <c r="AZ137" s="261">
        <f t="shared" si="195"/>
        <v>0</v>
      </c>
      <c r="BA137" s="261">
        <f t="shared" si="195"/>
        <v>0</v>
      </c>
      <c r="BB137" s="261">
        <f t="shared" si="195"/>
        <v>0</v>
      </c>
      <c r="BC137" s="261">
        <f t="shared" si="195"/>
        <v>0</v>
      </c>
      <c r="BD137" s="261">
        <f t="shared" si="195"/>
        <v>0</v>
      </c>
      <c r="BE137" s="268">
        <f t="shared" si="196"/>
        <v>0</v>
      </c>
    </row>
    <row r="138" spans="1:57" x14ac:dyDescent="0.15">
      <c r="AR138" s="107">
        <f>$AJ$19</f>
        <v>0</v>
      </c>
      <c r="AS138" s="261">
        <f t="shared" si="195"/>
        <v>0</v>
      </c>
      <c r="AT138" s="261">
        <f t="shared" si="195"/>
        <v>0</v>
      </c>
      <c r="AU138" s="261">
        <f t="shared" si="195"/>
        <v>0</v>
      </c>
      <c r="AV138" s="261">
        <f t="shared" si="195"/>
        <v>0</v>
      </c>
      <c r="AW138" s="261">
        <f t="shared" si="195"/>
        <v>0</v>
      </c>
      <c r="AX138" s="261">
        <f t="shared" si="195"/>
        <v>0</v>
      </c>
      <c r="AY138" s="261">
        <f t="shared" si="195"/>
        <v>0</v>
      </c>
      <c r="AZ138" s="261">
        <f t="shared" si="195"/>
        <v>0</v>
      </c>
      <c r="BA138" s="261">
        <f t="shared" si="195"/>
        <v>0</v>
      </c>
      <c r="BB138" s="261">
        <f t="shared" si="195"/>
        <v>0</v>
      </c>
      <c r="BC138" s="261">
        <f t="shared" si="195"/>
        <v>0</v>
      </c>
      <c r="BD138" s="261">
        <f t="shared" si="195"/>
        <v>0</v>
      </c>
      <c r="BE138" s="268">
        <f t="shared" si="196"/>
        <v>0</v>
      </c>
    </row>
    <row r="139" spans="1:57" x14ac:dyDescent="0.15">
      <c r="AR139" s="107">
        <f>$AJ$20</f>
        <v>0</v>
      </c>
      <c r="AS139" s="261">
        <f t="shared" si="195"/>
        <v>0</v>
      </c>
      <c r="AT139" s="261">
        <f t="shared" si="195"/>
        <v>0</v>
      </c>
      <c r="AU139" s="261">
        <f t="shared" si="195"/>
        <v>0</v>
      </c>
      <c r="AV139" s="261">
        <f t="shared" si="195"/>
        <v>0</v>
      </c>
      <c r="AW139" s="261">
        <f t="shared" si="195"/>
        <v>0</v>
      </c>
      <c r="AX139" s="261">
        <f t="shared" si="195"/>
        <v>0</v>
      </c>
      <c r="AY139" s="261">
        <f t="shared" si="195"/>
        <v>0</v>
      </c>
      <c r="AZ139" s="261">
        <f t="shared" si="195"/>
        <v>0</v>
      </c>
      <c r="BA139" s="261">
        <f t="shared" si="195"/>
        <v>0</v>
      </c>
      <c r="BB139" s="261">
        <f t="shared" si="195"/>
        <v>0</v>
      </c>
      <c r="BC139" s="261">
        <f t="shared" si="195"/>
        <v>0</v>
      </c>
      <c r="BD139" s="261">
        <f t="shared" si="195"/>
        <v>0</v>
      </c>
      <c r="BE139" s="268">
        <f t="shared" si="196"/>
        <v>0</v>
      </c>
    </row>
    <row r="140" spans="1:57" x14ac:dyDescent="0.15">
      <c r="AR140" s="107">
        <f>$AJ$21</f>
        <v>0</v>
      </c>
      <c r="AS140" s="261">
        <f t="shared" si="195"/>
        <v>0</v>
      </c>
      <c r="AT140" s="261">
        <f t="shared" si="195"/>
        <v>0</v>
      </c>
      <c r="AU140" s="261">
        <f t="shared" si="195"/>
        <v>0</v>
      </c>
      <c r="AV140" s="261">
        <f t="shared" si="195"/>
        <v>0</v>
      </c>
      <c r="AW140" s="261">
        <f t="shared" si="195"/>
        <v>0</v>
      </c>
      <c r="AX140" s="261">
        <f t="shared" si="195"/>
        <v>0</v>
      </c>
      <c r="AY140" s="261">
        <f t="shared" si="195"/>
        <v>0</v>
      </c>
      <c r="AZ140" s="261">
        <f t="shared" si="195"/>
        <v>0</v>
      </c>
      <c r="BA140" s="261">
        <f t="shared" si="195"/>
        <v>0</v>
      </c>
      <c r="BB140" s="261">
        <f t="shared" si="195"/>
        <v>0</v>
      </c>
      <c r="BC140" s="261">
        <f t="shared" si="195"/>
        <v>0</v>
      </c>
      <c r="BD140" s="261">
        <f t="shared" si="195"/>
        <v>0</v>
      </c>
      <c r="BE140" s="268">
        <f t="shared" si="196"/>
        <v>0</v>
      </c>
    </row>
    <row r="141" spans="1:57" x14ac:dyDescent="0.15">
      <c r="AR141" s="107">
        <f>$AJ$22</f>
        <v>0</v>
      </c>
      <c r="AS141" s="261">
        <f t="shared" si="195"/>
        <v>0</v>
      </c>
      <c r="AT141" s="261">
        <f t="shared" si="195"/>
        <v>0</v>
      </c>
      <c r="AU141" s="261">
        <f t="shared" si="195"/>
        <v>0</v>
      </c>
      <c r="AV141" s="261">
        <f t="shared" si="195"/>
        <v>0</v>
      </c>
      <c r="AW141" s="261">
        <f t="shared" si="195"/>
        <v>0</v>
      </c>
      <c r="AX141" s="261">
        <f t="shared" si="195"/>
        <v>0</v>
      </c>
      <c r="AY141" s="261">
        <f t="shared" si="195"/>
        <v>0</v>
      </c>
      <c r="AZ141" s="261">
        <f t="shared" si="195"/>
        <v>0</v>
      </c>
      <c r="BA141" s="261">
        <f t="shared" si="195"/>
        <v>0</v>
      </c>
      <c r="BB141" s="261">
        <f t="shared" si="195"/>
        <v>0</v>
      </c>
      <c r="BC141" s="261">
        <f t="shared" si="195"/>
        <v>0</v>
      </c>
      <c r="BD141" s="261">
        <f t="shared" si="195"/>
        <v>0</v>
      </c>
      <c r="BE141" s="268">
        <f t="shared" si="196"/>
        <v>0</v>
      </c>
    </row>
    <row r="142" spans="1:57" x14ac:dyDescent="0.15">
      <c r="AR142" s="105"/>
      <c r="AS142" s="269">
        <f t="shared" ref="AS142:BE142" si="197">SUM(AS135:AS141)</f>
        <v>0</v>
      </c>
      <c r="AT142" s="269">
        <f t="shared" si="197"/>
        <v>0</v>
      </c>
      <c r="AU142" s="269">
        <f t="shared" si="197"/>
        <v>0</v>
      </c>
      <c r="AV142" s="269">
        <f t="shared" si="197"/>
        <v>0</v>
      </c>
      <c r="AW142" s="269">
        <f t="shared" si="197"/>
        <v>0</v>
      </c>
      <c r="AX142" s="269">
        <f t="shared" si="197"/>
        <v>0</v>
      </c>
      <c r="AY142" s="269">
        <f t="shared" si="197"/>
        <v>0</v>
      </c>
      <c r="AZ142" s="269">
        <f t="shared" si="197"/>
        <v>0</v>
      </c>
      <c r="BA142" s="269">
        <f t="shared" si="197"/>
        <v>0</v>
      </c>
      <c r="BB142" s="269">
        <f t="shared" si="197"/>
        <v>0</v>
      </c>
      <c r="BC142" s="269">
        <f t="shared" si="197"/>
        <v>0</v>
      </c>
      <c r="BD142" s="269">
        <f t="shared" si="197"/>
        <v>0</v>
      </c>
      <c r="BE142" s="269">
        <f t="shared" si="197"/>
        <v>0</v>
      </c>
    </row>
    <row r="144" spans="1:57" x14ac:dyDescent="0.15">
      <c r="AR144" s="275" t="str">
        <f>AR114&amp;" +År1 del&gt;År2"</f>
        <v>Ränteinbetalningar År2 +År1 del&gt;År2</v>
      </c>
      <c r="AS144" s="276" t="s">
        <v>215</v>
      </c>
      <c r="AT144" s="276" t="s">
        <v>216</v>
      </c>
      <c r="AU144" s="276" t="s">
        <v>217</v>
      </c>
      <c r="AV144" s="276" t="s">
        <v>218</v>
      </c>
      <c r="AW144" s="276" t="s">
        <v>219</v>
      </c>
      <c r="AX144" s="276" t="s">
        <v>220</v>
      </c>
      <c r="AY144" s="276" t="s">
        <v>221</v>
      </c>
      <c r="AZ144" s="276" t="s">
        <v>222</v>
      </c>
      <c r="BA144" s="276" t="s">
        <v>223</v>
      </c>
      <c r="BB144" s="276" t="s">
        <v>224</v>
      </c>
      <c r="BC144" s="276" t="s">
        <v>225</v>
      </c>
      <c r="BD144" s="276" t="s">
        <v>226</v>
      </c>
    </row>
    <row r="145" spans="44:57" x14ac:dyDescent="0.15">
      <c r="AR145" s="107">
        <f>$AJ$16</f>
        <v>0</v>
      </c>
      <c r="AS145" s="261">
        <f t="shared" ref="AS145:BD151" si="198">AS115+W115</f>
        <v>0</v>
      </c>
      <c r="AT145" s="261">
        <f t="shared" si="198"/>
        <v>0</v>
      </c>
      <c r="AU145" s="261">
        <f t="shared" si="198"/>
        <v>0</v>
      </c>
      <c r="AV145" s="261">
        <f t="shared" si="198"/>
        <v>0</v>
      </c>
      <c r="AW145" s="261">
        <f t="shared" si="198"/>
        <v>0</v>
      </c>
      <c r="AX145" s="261">
        <f t="shared" si="198"/>
        <v>0</v>
      </c>
      <c r="AY145" s="261">
        <f t="shared" si="198"/>
        <v>0</v>
      </c>
      <c r="AZ145" s="261">
        <f t="shared" si="198"/>
        <v>0</v>
      </c>
      <c r="BA145" s="261">
        <f t="shared" si="198"/>
        <v>0</v>
      </c>
      <c r="BB145" s="261">
        <f t="shared" si="198"/>
        <v>0</v>
      </c>
      <c r="BC145" s="261">
        <f t="shared" si="198"/>
        <v>0</v>
      </c>
      <c r="BD145" s="261">
        <f t="shared" si="198"/>
        <v>0</v>
      </c>
      <c r="BE145" s="268">
        <f t="shared" ref="BE145:BE151" si="199">SUM(AS145:BD145)</f>
        <v>0</v>
      </c>
    </row>
    <row r="146" spans="44:57" x14ac:dyDescent="0.15">
      <c r="AR146" s="107">
        <f>$AJ$17</f>
        <v>0</v>
      </c>
      <c r="AS146" s="261">
        <f t="shared" si="198"/>
        <v>0</v>
      </c>
      <c r="AT146" s="261">
        <f t="shared" si="198"/>
        <v>0</v>
      </c>
      <c r="AU146" s="261">
        <f t="shared" si="198"/>
        <v>0</v>
      </c>
      <c r="AV146" s="261">
        <f t="shared" si="198"/>
        <v>0</v>
      </c>
      <c r="AW146" s="261">
        <f t="shared" si="198"/>
        <v>0</v>
      </c>
      <c r="AX146" s="261">
        <f t="shared" si="198"/>
        <v>0</v>
      </c>
      <c r="AY146" s="261">
        <f t="shared" si="198"/>
        <v>0</v>
      </c>
      <c r="AZ146" s="261">
        <f t="shared" si="198"/>
        <v>0</v>
      </c>
      <c r="BA146" s="261">
        <f t="shared" si="198"/>
        <v>0</v>
      </c>
      <c r="BB146" s="261">
        <f t="shared" si="198"/>
        <v>0</v>
      </c>
      <c r="BC146" s="261">
        <f t="shared" si="198"/>
        <v>0</v>
      </c>
      <c r="BD146" s="261">
        <f t="shared" si="198"/>
        <v>0</v>
      </c>
      <c r="BE146" s="268">
        <f t="shared" si="199"/>
        <v>0</v>
      </c>
    </row>
    <row r="147" spans="44:57" x14ac:dyDescent="0.15">
      <c r="AR147" s="107">
        <f>$AJ$18</f>
        <v>0</v>
      </c>
      <c r="AS147" s="261">
        <f t="shared" si="198"/>
        <v>0</v>
      </c>
      <c r="AT147" s="261">
        <f t="shared" si="198"/>
        <v>0</v>
      </c>
      <c r="AU147" s="261">
        <f t="shared" si="198"/>
        <v>0</v>
      </c>
      <c r="AV147" s="261">
        <f t="shared" si="198"/>
        <v>0</v>
      </c>
      <c r="AW147" s="261">
        <f t="shared" si="198"/>
        <v>0</v>
      </c>
      <c r="AX147" s="261">
        <f t="shared" si="198"/>
        <v>0</v>
      </c>
      <c r="AY147" s="261">
        <f t="shared" si="198"/>
        <v>0</v>
      </c>
      <c r="AZ147" s="261">
        <f t="shared" si="198"/>
        <v>0</v>
      </c>
      <c r="BA147" s="261">
        <f t="shared" si="198"/>
        <v>0</v>
      </c>
      <c r="BB147" s="261">
        <f t="shared" si="198"/>
        <v>0</v>
      </c>
      <c r="BC147" s="261">
        <f t="shared" si="198"/>
        <v>0</v>
      </c>
      <c r="BD147" s="261">
        <f t="shared" si="198"/>
        <v>0</v>
      </c>
      <c r="BE147" s="268">
        <f t="shared" si="199"/>
        <v>0</v>
      </c>
    </row>
    <row r="148" spans="44:57" x14ac:dyDescent="0.15">
      <c r="AR148" s="107">
        <f>$AJ$19</f>
        <v>0</v>
      </c>
      <c r="AS148" s="261">
        <f t="shared" si="198"/>
        <v>0</v>
      </c>
      <c r="AT148" s="261">
        <f t="shared" si="198"/>
        <v>0</v>
      </c>
      <c r="AU148" s="261">
        <f t="shared" si="198"/>
        <v>0</v>
      </c>
      <c r="AV148" s="261">
        <f t="shared" si="198"/>
        <v>0</v>
      </c>
      <c r="AW148" s="261">
        <f t="shared" si="198"/>
        <v>0</v>
      </c>
      <c r="AX148" s="261">
        <f t="shared" si="198"/>
        <v>0</v>
      </c>
      <c r="AY148" s="261">
        <f t="shared" si="198"/>
        <v>0</v>
      </c>
      <c r="AZ148" s="261">
        <f t="shared" si="198"/>
        <v>0</v>
      </c>
      <c r="BA148" s="261">
        <f t="shared" si="198"/>
        <v>0</v>
      </c>
      <c r="BB148" s="261">
        <f t="shared" si="198"/>
        <v>0</v>
      </c>
      <c r="BC148" s="261">
        <f t="shared" si="198"/>
        <v>0</v>
      </c>
      <c r="BD148" s="261">
        <f t="shared" si="198"/>
        <v>0</v>
      </c>
      <c r="BE148" s="268">
        <f t="shared" si="199"/>
        <v>0</v>
      </c>
    </row>
    <row r="149" spans="44:57" x14ac:dyDescent="0.15">
      <c r="AR149" s="107">
        <f>$AJ$20</f>
        <v>0</v>
      </c>
      <c r="AS149" s="261">
        <f t="shared" si="198"/>
        <v>0</v>
      </c>
      <c r="AT149" s="261">
        <f t="shared" si="198"/>
        <v>0</v>
      </c>
      <c r="AU149" s="261">
        <f t="shared" si="198"/>
        <v>0</v>
      </c>
      <c r="AV149" s="261">
        <f t="shared" si="198"/>
        <v>0</v>
      </c>
      <c r="AW149" s="261">
        <f t="shared" si="198"/>
        <v>0</v>
      </c>
      <c r="AX149" s="261">
        <f t="shared" si="198"/>
        <v>0</v>
      </c>
      <c r="AY149" s="261">
        <f t="shared" si="198"/>
        <v>0</v>
      </c>
      <c r="AZ149" s="261">
        <f t="shared" si="198"/>
        <v>0</v>
      </c>
      <c r="BA149" s="261">
        <f t="shared" si="198"/>
        <v>0</v>
      </c>
      <c r="BB149" s="261">
        <f t="shared" si="198"/>
        <v>0</v>
      </c>
      <c r="BC149" s="261">
        <f t="shared" si="198"/>
        <v>0</v>
      </c>
      <c r="BD149" s="261">
        <f t="shared" si="198"/>
        <v>0</v>
      </c>
      <c r="BE149" s="268">
        <f t="shared" si="199"/>
        <v>0</v>
      </c>
    </row>
    <row r="150" spans="44:57" x14ac:dyDescent="0.15">
      <c r="AR150" s="107">
        <f>$AJ$21</f>
        <v>0</v>
      </c>
      <c r="AS150" s="261">
        <f t="shared" si="198"/>
        <v>0</v>
      </c>
      <c r="AT150" s="261">
        <f t="shared" si="198"/>
        <v>0</v>
      </c>
      <c r="AU150" s="261">
        <f t="shared" si="198"/>
        <v>0</v>
      </c>
      <c r="AV150" s="261">
        <f t="shared" si="198"/>
        <v>0</v>
      </c>
      <c r="AW150" s="261">
        <f t="shared" si="198"/>
        <v>0</v>
      </c>
      <c r="AX150" s="261">
        <f t="shared" si="198"/>
        <v>0</v>
      </c>
      <c r="AY150" s="261">
        <f t="shared" si="198"/>
        <v>0</v>
      </c>
      <c r="AZ150" s="261">
        <f t="shared" si="198"/>
        <v>0</v>
      </c>
      <c r="BA150" s="261">
        <f t="shared" si="198"/>
        <v>0</v>
      </c>
      <c r="BB150" s="261">
        <f t="shared" si="198"/>
        <v>0</v>
      </c>
      <c r="BC150" s="261">
        <f t="shared" si="198"/>
        <v>0</v>
      </c>
      <c r="BD150" s="261">
        <f t="shared" si="198"/>
        <v>0</v>
      </c>
      <c r="BE150" s="268">
        <f t="shared" si="199"/>
        <v>0</v>
      </c>
    </row>
    <row r="151" spans="44:57" x14ac:dyDescent="0.15">
      <c r="AR151" s="107">
        <f>$AJ$22</f>
        <v>0</v>
      </c>
      <c r="AS151" s="261">
        <f t="shared" si="198"/>
        <v>0</v>
      </c>
      <c r="AT151" s="261">
        <f t="shared" si="198"/>
        <v>0</v>
      </c>
      <c r="AU151" s="261">
        <f t="shared" si="198"/>
        <v>0</v>
      </c>
      <c r="AV151" s="261">
        <f t="shared" si="198"/>
        <v>0</v>
      </c>
      <c r="AW151" s="261">
        <f t="shared" si="198"/>
        <v>0</v>
      </c>
      <c r="AX151" s="261">
        <f t="shared" si="198"/>
        <v>0</v>
      </c>
      <c r="AY151" s="261">
        <f t="shared" si="198"/>
        <v>0</v>
      </c>
      <c r="AZ151" s="261">
        <f t="shared" si="198"/>
        <v>0</v>
      </c>
      <c r="BA151" s="261">
        <f t="shared" si="198"/>
        <v>0</v>
      </c>
      <c r="BB151" s="261">
        <f t="shared" si="198"/>
        <v>0</v>
      </c>
      <c r="BC151" s="261">
        <f t="shared" si="198"/>
        <v>0</v>
      </c>
      <c r="BD151" s="261">
        <f t="shared" si="198"/>
        <v>0</v>
      </c>
      <c r="BE151" s="268">
        <f t="shared" si="199"/>
        <v>0</v>
      </c>
    </row>
    <row r="152" spans="44:57" x14ac:dyDescent="0.15">
      <c r="AS152" s="269">
        <f>SUM(AS145:AS151)</f>
        <v>0</v>
      </c>
      <c r="AT152" s="269">
        <f t="shared" ref="AT152:BD152" si="200">SUM(AT145:AT151)</f>
        <v>0</v>
      </c>
      <c r="AU152" s="269">
        <f t="shared" si="200"/>
        <v>0</v>
      </c>
      <c r="AV152" s="269">
        <f t="shared" si="200"/>
        <v>0</v>
      </c>
      <c r="AW152" s="269">
        <f t="shared" si="200"/>
        <v>0</v>
      </c>
      <c r="AX152" s="269">
        <f t="shared" si="200"/>
        <v>0</v>
      </c>
      <c r="AY152" s="269">
        <f t="shared" si="200"/>
        <v>0</v>
      </c>
      <c r="AZ152" s="269">
        <f t="shared" si="200"/>
        <v>0</v>
      </c>
      <c r="BA152" s="269">
        <f t="shared" si="200"/>
        <v>0</v>
      </c>
      <c r="BB152" s="269">
        <f t="shared" si="200"/>
        <v>0</v>
      </c>
      <c r="BC152" s="269">
        <f t="shared" si="200"/>
        <v>0</v>
      </c>
      <c r="BD152" s="269">
        <f t="shared" si="200"/>
        <v>0</v>
      </c>
      <c r="BE152" s="269">
        <f>SUM(BE145:BE151)</f>
        <v>0</v>
      </c>
    </row>
    <row r="153" spans="44:57" x14ac:dyDescent="0.15">
      <c r="AR153" s="57"/>
      <c r="AS153" s="57"/>
      <c r="AT153" s="57"/>
      <c r="AU153" s="57"/>
      <c r="AV153" s="57"/>
      <c r="AW153" s="57"/>
      <c r="AX153" s="57"/>
      <c r="AY153" s="57"/>
      <c r="AZ153" s="57"/>
      <c r="BA153" s="57"/>
      <c r="BB153" s="57"/>
      <c r="BC153" s="57"/>
      <c r="BD153" s="269">
        <f>SUM(AS152:BD152)</f>
        <v>0</v>
      </c>
      <c r="BE153" s="57"/>
    </row>
    <row r="155" spans="44:57" x14ac:dyDescent="0.15">
      <c r="AR155" s="279"/>
      <c r="AS155" s="280"/>
      <c r="AT155" s="280"/>
      <c r="AU155" s="280"/>
      <c r="AV155" s="280"/>
      <c r="AW155" s="280"/>
      <c r="AX155" s="280"/>
      <c r="AY155" s="280"/>
      <c r="AZ155" s="280"/>
      <c r="BA155" s="280"/>
      <c r="BB155" s="280"/>
      <c r="BC155" s="280"/>
      <c r="BD155" s="280"/>
      <c r="BE155" s="269">
        <f>SUM(AS155:BD155)</f>
        <v>0</v>
      </c>
    </row>
    <row r="156" spans="44:57" x14ac:dyDescent="0.15">
      <c r="AR156" s="57"/>
      <c r="AS156" s="57"/>
      <c r="AT156" s="57"/>
      <c r="AU156" s="57"/>
      <c r="AV156" s="57"/>
      <c r="AW156" s="57"/>
      <c r="AX156" s="57"/>
      <c r="AY156" s="57"/>
      <c r="AZ156" s="57"/>
      <c r="BA156" s="57"/>
      <c r="BB156" s="57"/>
      <c r="BC156" s="57"/>
      <c r="BD156" s="269"/>
    </row>
    <row r="157" spans="44:57" x14ac:dyDescent="0.15">
      <c r="AR157" s="57"/>
      <c r="AS157" s="57"/>
      <c r="AT157" s="57"/>
      <c r="AU157" s="57"/>
      <c r="AV157" s="57"/>
      <c r="AW157" s="57"/>
      <c r="AX157" s="57"/>
      <c r="AY157" s="57"/>
      <c r="AZ157" s="57"/>
      <c r="BA157" s="57"/>
      <c r="BB157" s="57"/>
      <c r="BC157" s="57"/>
      <c r="BD157" s="269"/>
    </row>
    <row r="158" spans="44:57" ht="14" x14ac:dyDescent="0.15">
      <c r="AR158" s="279" t="str">
        <f>A127&amp;" År2"</f>
        <v>Summa Räntekostnader (RR) År2</v>
      </c>
      <c r="AS158" s="280">
        <f>AS142+AS155</f>
        <v>0</v>
      </c>
      <c r="AT158" s="280">
        <f t="shared" ref="AT158:BD158" si="201">AT142+AT155</f>
        <v>0</v>
      </c>
      <c r="AU158" s="280">
        <f t="shared" si="201"/>
        <v>0</v>
      </c>
      <c r="AV158" s="280">
        <f t="shared" si="201"/>
        <v>0</v>
      </c>
      <c r="AW158" s="280">
        <f t="shared" si="201"/>
        <v>0</v>
      </c>
      <c r="AX158" s="280">
        <f t="shared" si="201"/>
        <v>0</v>
      </c>
      <c r="AY158" s="280">
        <f t="shared" si="201"/>
        <v>0</v>
      </c>
      <c r="AZ158" s="280">
        <f t="shared" si="201"/>
        <v>0</v>
      </c>
      <c r="BA158" s="280">
        <f t="shared" si="201"/>
        <v>0</v>
      </c>
      <c r="BB158" s="280">
        <f t="shared" si="201"/>
        <v>0</v>
      </c>
      <c r="BC158" s="280">
        <f t="shared" si="201"/>
        <v>0</v>
      </c>
      <c r="BD158" s="280">
        <f t="shared" si="201"/>
        <v>0</v>
      </c>
      <c r="BE158" s="269">
        <f>SUM(AS158:BD158)</f>
        <v>0</v>
      </c>
    </row>
    <row r="159" spans="44:57" ht="14" x14ac:dyDescent="0.15">
      <c r="AR159" s="279" t="str">
        <f>A128&amp;" År2"</f>
        <v>Summa Ränteinbetalningar År2</v>
      </c>
      <c r="AS159" s="280">
        <f>AS155+AS152</f>
        <v>0</v>
      </c>
      <c r="AT159" s="280">
        <f t="shared" ref="AT159:BD159" si="202">AT155+AT152</f>
        <v>0</v>
      </c>
      <c r="AU159" s="280">
        <f t="shared" si="202"/>
        <v>0</v>
      </c>
      <c r="AV159" s="280">
        <f t="shared" si="202"/>
        <v>0</v>
      </c>
      <c r="AW159" s="280">
        <f t="shared" si="202"/>
        <v>0</v>
      </c>
      <c r="AX159" s="280">
        <f t="shared" si="202"/>
        <v>0</v>
      </c>
      <c r="AY159" s="280">
        <f t="shared" si="202"/>
        <v>0</v>
      </c>
      <c r="AZ159" s="280">
        <f t="shared" si="202"/>
        <v>0</v>
      </c>
      <c r="BA159" s="280">
        <f t="shared" si="202"/>
        <v>0</v>
      </c>
      <c r="BB159" s="280">
        <f t="shared" si="202"/>
        <v>0</v>
      </c>
      <c r="BC159" s="280">
        <f t="shared" si="202"/>
        <v>0</v>
      </c>
      <c r="BD159" s="280">
        <f t="shared" si="202"/>
        <v>0</v>
      </c>
      <c r="BE159" s="269">
        <f>SUM(AS159:BD159)</f>
        <v>0</v>
      </c>
    </row>
    <row r="160" spans="44:57" x14ac:dyDescent="0.15">
      <c r="AR160" s="105"/>
      <c r="AS160" s="105"/>
      <c r="AT160" s="105"/>
      <c r="AU160" s="105"/>
      <c r="AV160" s="105"/>
      <c r="AW160" s="105"/>
      <c r="AX160" s="105"/>
      <c r="AY160" s="105"/>
      <c r="AZ160" s="105"/>
      <c r="BA160" s="105"/>
      <c r="BB160" s="105"/>
      <c r="BC160" s="105"/>
      <c r="BD160" s="105"/>
      <c r="BE160" s="105"/>
    </row>
    <row r="161" spans="44:57" x14ac:dyDescent="0.15">
      <c r="AR161" s="275" t="str">
        <f>A65&amp;" +År1 del&gt;År2"</f>
        <v>Amortering  +År1 del&gt;År2</v>
      </c>
      <c r="AS161" s="276" t="s">
        <v>215</v>
      </c>
      <c r="AT161" s="276" t="s">
        <v>216</v>
      </c>
      <c r="AU161" s="276" t="s">
        <v>217</v>
      </c>
      <c r="AV161" s="276" t="s">
        <v>218</v>
      </c>
      <c r="AW161" s="276" t="s">
        <v>219</v>
      </c>
      <c r="AX161" s="276" t="s">
        <v>220</v>
      </c>
      <c r="AY161" s="276" t="s">
        <v>221</v>
      </c>
      <c r="AZ161" s="276" t="s">
        <v>222</v>
      </c>
      <c r="BA161" s="276" t="s">
        <v>223</v>
      </c>
      <c r="BB161" s="276" t="s">
        <v>224</v>
      </c>
      <c r="BC161" s="276" t="s">
        <v>225</v>
      </c>
      <c r="BD161" s="276" t="s">
        <v>226</v>
      </c>
      <c r="BE161" s="105"/>
    </row>
    <row r="162" spans="44:57" ht="14" x14ac:dyDescent="0.15">
      <c r="AR162" s="279" t="str">
        <f>A131&amp;" År2"</f>
        <v xml:space="preserve"> År2</v>
      </c>
      <c r="AS162" s="280">
        <f t="shared" ref="AS162:BD162" si="203">AS73+W73</f>
        <v>0</v>
      </c>
      <c r="AT162" s="280">
        <f t="shared" si="203"/>
        <v>0</v>
      </c>
      <c r="AU162" s="280">
        <f t="shared" si="203"/>
        <v>0</v>
      </c>
      <c r="AV162" s="280">
        <f t="shared" si="203"/>
        <v>0</v>
      </c>
      <c r="AW162" s="280">
        <f t="shared" si="203"/>
        <v>0</v>
      </c>
      <c r="AX162" s="280">
        <f t="shared" si="203"/>
        <v>0</v>
      </c>
      <c r="AY162" s="280">
        <f t="shared" si="203"/>
        <v>0</v>
      </c>
      <c r="AZ162" s="280">
        <f t="shared" si="203"/>
        <v>0</v>
      </c>
      <c r="BA162" s="280">
        <f t="shared" si="203"/>
        <v>0</v>
      </c>
      <c r="BB162" s="280">
        <f t="shared" si="203"/>
        <v>0</v>
      </c>
      <c r="BC162" s="280">
        <f t="shared" si="203"/>
        <v>0</v>
      </c>
      <c r="BD162" s="280">
        <f t="shared" si="203"/>
        <v>0</v>
      </c>
      <c r="BE162" s="269">
        <f>SUM(AS162:BD162)</f>
        <v>0</v>
      </c>
    </row>
  </sheetData>
  <mergeCells count="2">
    <mergeCell ref="A14:I14"/>
    <mergeCell ref="W14:AE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dimension ref="A1:O80"/>
  <sheetViews>
    <sheetView showGridLines="0" workbookViewId="0">
      <selection activeCell="C14" sqref="C14"/>
    </sheetView>
  </sheetViews>
  <sheetFormatPr baseColWidth="10" defaultColWidth="9.1640625" defaultRowHeight="13" x14ac:dyDescent="0.15"/>
  <cols>
    <col min="1" max="1" width="12.1640625" style="55" bestFit="1" customWidth="1"/>
    <col min="2" max="2" width="16.1640625" style="55" customWidth="1"/>
    <col min="3" max="5" width="9.1640625" style="55"/>
    <col min="6" max="6" width="60" style="55" bestFit="1" customWidth="1"/>
    <col min="7" max="9" width="9.1640625" style="55"/>
    <col min="10" max="10" width="9.6640625" style="55" bestFit="1" customWidth="1"/>
    <col min="11" max="11" width="10.1640625" style="55" customWidth="1"/>
    <col min="12" max="13" width="9.1640625" style="55"/>
    <col min="14" max="14" width="12.33203125" style="55" bestFit="1" customWidth="1"/>
    <col min="15" max="15" width="9" style="55" customWidth="1"/>
    <col min="16" max="16" width="8.6640625" style="55" bestFit="1" customWidth="1"/>
    <col min="17" max="17" width="3" style="55" bestFit="1" customWidth="1"/>
    <col min="18" max="18" width="11.1640625" style="55" bestFit="1" customWidth="1"/>
    <col min="19" max="16384" width="9.1640625" style="55"/>
  </cols>
  <sheetData>
    <row r="1" spans="2:15" x14ac:dyDescent="0.15">
      <c r="I1" s="55" t="s">
        <v>249</v>
      </c>
    </row>
    <row r="2" spans="2:15" x14ac:dyDescent="0.15">
      <c r="I2" s="55">
        <f>IF('Res Bud År1'!H3="",2019,'Res Bud År1'!H3)</f>
        <v>2021</v>
      </c>
      <c r="J2" s="55">
        <f>I2+1</f>
        <v>2022</v>
      </c>
      <c r="K2" s="55">
        <f>J2+1</f>
        <v>2023</v>
      </c>
    </row>
    <row r="3" spans="2:15" x14ac:dyDescent="0.15">
      <c r="B3" s="218">
        <v>0.25</v>
      </c>
      <c r="F3" s="219" t="s">
        <v>271</v>
      </c>
      <c r="H3" s="55" t="s">
        <v>340</v>
      </c>
      <c r="I3" s="55" t="str">
        <f>INDEX($I$45:$I$80,MATCH(I4,$I$45:$I$80,0)-11)</f>
        <v>jan-21</v>
      </c>
      <c r="J3" s="55">
        <f>IF(LEFT(I3,3)="jan",MATCH(I3,I5:I16,0),MATCH(I3,I45:I80,0))</f>
        <v>1</v>
      </c>
      <c r="K3" s="55">
        <f>J3-1</f>
        <v>0</v>
      </c>
    </row>
    <row r="4" spans="2:15" x14ac:dyDescent="0.15">
      <c r="B4" s="218">
        <v>0.12</v>
      </c>
      <c r="F4" s="219">
        <v>30</v>
      </c>
      <c r="H4" s="55" t="s">
        <v>339</v>
      </c>
      <c r="I4" s="55" t="str">
        <f>IF('Res Bud År1'!I3="",I16,'Res Bud År1'!I3&amp;"-"&amp;RIGHT(I2,2))</f>
        <v>dec-21</v>
      </c>
    </row>
    <row r="5" spans="2:15" x14ac:dyDescent="0.15">
      <c r="B5" s="218">
        <v>0.06</v>
      </c>
      <c r="F5" s="219">
        <v>60</v>
      </c>
      <c r="H5" s="265">
        <v>1</v>
      </c>
      <c r="I5" s="265" t="str">
        <f>J5&amp;"-"&amp;RIGHT($I$2,2)</f>
        <v>jan-21</v>
      </c>
      <c r="J5" s="265" t="s">
        <v>32</v>
      </c>
      <c r="K5" s="265" t="str">
        <f>I3</f>
        <v>jan-21</v>
      </c>
      <c r="L5" s="265">
        <v>1</v>
      </c>
    </row>
    <row r="6" spans="2:15" x14ac:dyDescent="0.15">
      <c r="B6" s="220" t="s">
        <v>51</v>
      </c>
      <c r="F6" s="219">
        <v>90</v>
      </c>
      <c r="H6" s="265">
        <v>2</v>
      </c>
      <c r="I6" s="265" t="str">
        <f t="shared" ref="I6:I16" si="0">J6&amp;"-"&amp;RIGHT($I$2,2)</f>
        <v>feb-21</v>
      </c>
      <c r="J6" s="265" t="s">
        <v>33</v>
      </c>
      <c r="K6" s="265" t="str">
        <f t="shared" ref="K6:K28" si="1">INDEX($I$45:$I$80,MATCH(K5,$I$45:$I$80,0)+1)</f>
        <v>feb-21</v>
      </c>
      <c r="L6" s="265">
        <v>2</v>
      </c>
    </row>
    <row r="7" spans="2:15" x14ac:dyDescent="0.15">
      <c r="H7" s="265">
        <v>3</v>
      </c>
      <c r="I7" s="265" t="str">
        <f t="shared" si="0"/>
        <v>mar-21</v>
      </c>
      <c r="J7" s="265" t="s">
        <v>34</v>
      </c>
      <c r="K7" s="265" t="str">
        <f t="shared" si="1"/>
        <v>mar-21</v>
      </c>
      <c r="L7" s="265">
        <v>3</v>
      </c>
    </row>
    <row r="8" spans="2:15" x14ac:dyDescent="0.15">
      <c r="H8" s="265">
        <v>4</v>
      </c>
      <c r="I8" s="265" t="str">
        <f t="shared" si="0"/>
        <v>apr-21</v>
      </c>
      <c r="J8" s="265" t="s">
        <v>35</v>
      </c>
      <c r="K8" s="265" t="str">
        <f t="shared" si="1"/>
        <v>apr-21</v>
      </c>
      <c r="L8" s="265">
        <v>4</v>
      </c>
    </row>
    <row r="9" spans="2:15" x14ac:dyDescent="0.15">
      <c r="F9" s="4"/>
      <c r="H9" s="265">
        <v>5</v>
      </c>
      <c r="I9" s="265" t="str">
        <f t="shared" si="0"/>
        <v>maj-21</v>
      </c>
      <c r="J9" s="265" t="s">
        <v>36</v>
      </c>
      <c r="K9" s="265" t="str">
        <f t="shared" si="1"/>
        <v>maj-21</v>
      </c>
      <c r="L9" s="265">
        <v>5</v>
      </c>
    </row>
    <row r="10" spans="2:15" x14ac:dyDescent="0.15">
      <c r="B10" s="220" t="s">
        <v>44</v>
      </c>
      <c r="C10" s="221">
        <v>0.31419999999999998</v>
      </c>
      <c r="F10" s="222"/>
      <c r="H10" s="265">
        <v>6</v>
      </c>
      <c r="I10" s="265" t="str">
        <f t="shared" si="0"/>
        <v>jun-21</v>
      </c>
      <c r="J10" s="265" t="s">
        <v>37</v>
      </c>
      <c r="K10" s="265" t="str">
        <f t="shared" si="1"/>
        <v>jun-21</v>
      </c>
      <c r="L10" s="265">
        <v>6</v>
      </c>
      <c r="N10" s="55" t="s">
        <v>243</v>
      </c>
    </row>
    <row r="11" spans="2:15" x14ac:dyDescent="0.15">
      <c r="B11" s="220" t="s">
        <v>16</v>
      </c>
      <c r="C11" s="221">
        <v>0.24260000000000001</v>
      </c>
      <c r="F11" s="222" t="s">
        <v>190</v>
      </c>
      <c r="H11" s="265">
        <v>7</v>
      </c>
      <c r="I11" s="265" t="str">
        <f t="shared" si="0"/>
        <v>jul-21</v>
      </c>
      <c r="J11" s="265" t="s">
        <v>38</v>
      </c>
      <c r="K11" s="265" t="str">
        <f t="shared" si="1"/>
        <v>jul-21</v>
      </c>
      <c r="L11" s="265">
        <v>7</v>
      </c>
      <c r="N11" s="55" t="s">
        <v>244</v>
      </c>
      <c r="O11" s="55" t="s">
        <v>245</v>
      </c>
    </row>
    <row r="12" spans="2:15" x14ac:dyDescent="0.15">
      <c r="F12" s="222" t="s">
        <v>204</v>
      </c>
      <c r="H12" s="265">
        <v>8</v>
      </c>
      <c r="I12" s="265" t="str">
        <f t="shared" si="0"/>
        <v>aug-21</v>
      </c>
      <c r="J12" s="265" t="s">
        <v>39</v>
      </c>
      <c r="K12" s="265" t="str">
        <f t="shared" si="1"/>
        <v>aug-21</v>
      </c>
      <c r="L12" s="265">
        <v>8</v>
      </c>
      <c r="N12" s="55" t="s">
        <v>33</v>
      </c>
    </row>
    <row r="13" spans="2:15" x14ac:dyDescent="0.15">
      <c r="B13" s="220" t="s">
        <v>135</v>
      </c>
      <c r="C13" s="221">
        <v>0.25</v>
      </c>
      <c r="F13" s="222" t="s">
        <v>95</v>
      </c>
      <c r="H13" s="265">
        <v>9</v>
      </c>
      <c r="I13" s="265" t="str">
        <f t="shared" si="0"/>
        <v>sep-21</v>
      </c>
      <c r="J13" s="265" t="s">
        <v>40</v>
      </c>
      <c r="K13" s="265" t="str">
        <f t="shared" si="1"/>
        <v>sep-21</v>
      </c>
      <c r="L13" s="265">
        <v>9</v>
      </c>
      <c r="N13" s="55" t="s">
        <v>36</v>
      </c>
    </row>
    <row r="14" spans="2:15" x14ac:dyDescent="0.15">
      <c r="B14" s="220" t="s">
        <v>171</v>
      </c>
      <c r="C14" s="221">
        <v>0.45</v>
      </c>
      <c r="F14" s="222" t="s">
        <v>69</v>
      </c>
      <c r="H14" s="265">
        <v>10</v>
      </c>
      <c r="I14" s="265" t="str">
        <f t="shared" si="0"/>
        <v>okt-21</v>
      </c>
      <c r="J14" s="265" t="s">
        <v>41</v>
      </c>
      <c r="K14" s="265" t="str">
        <f t="shared" si="1"/>
        <v>okt-21</v>
      </c>
      <c r="L14" s="265">
        <v>10</v>
      </c>
      <c r="N14" s="55" t="s">
        <v>39</v>
      </c>
    </row>
    <row r="15" spans="2:15" x14ac:dyDescent="0.15">
      <c r="F15" s="223" t="s">
        <v>260</v>
      </c>
      <c r="H15" s="265">
        <v>11</v>
      </c>
      <c r="I15" s="265" t="str">
        <f t="shared" si="0"/>
        <v>nov-21</v>
      </c>
      <c r="J15" s="265" t="s">
        <v>42</v>
      </c>
      <c r="K15" s="265" t="str">
        <f t="shared" si="1"/>
        <v>nov-21</v>
      </c>
      <c r="L15" s="265">
        <v>11</v>
      </c>
      <c r="N15" s="55" t="s">
        <v>42</v>
      </c>
    </row>
    <row r="16" spans="2:15" x14ac:dyDescent="0.15">
      <c r="F16" s="223"/>
      <c r="H16" s="265">
        <v>12</v>
      </c>
      <c r="I16" s="265" t="str">
        <f t="shared" si="0"/>
        <v>dec-21</v>
      </c>
      <c r="J16" s="265" t="s">
        <v>43</v>
      </c>
      <c r="K16" s="265" t="str">
        <f t="shared" si="1"/>
        <v>dec-21</v>
      </c>
      <c r="L16" s="265">
        <v>12</v>
      </c>
    </row>
    <row r="17" spans="1:12" x14ac:dyDescent="0.15">
      <c r="B17" s="224" t="s">
        <v>241</v>
      </c>
      <c r="F17" s="223"/>
      <c r="H17" s="265">
        <v>13</v>
      </c>
      <c r="I17" s="265" t="str">
        <f>J5&amp;"-"&amp;RIGHT($J$2,2)</f>
        <v>jan-22</v>
      </c>
      <c r="J17" s="265"/>
      <c r="K17" s="265" t="str">
        <f t="shared" si="1"/>
        <v>jan-22</v>
      </c>
      <c r="L17" s="265">
        <v>1</v>
      </c>
    </row>
    <row r="18" spans="1:12" x14ac:dyDescent="0.15">
      <c r="B18" s="224" t="s">
        <v>242</v>
      </c>
      <c r="F18" s="4"/>
      <c r="H18" s="265">
        <v>14</v>
      </c>
      <c r="I18" s="265" t="str">
        <f t="shared" ref="I18:I28" si="2">J6&amp;"-"&amp;RIGHT($J$2,2)</f>
        <v>feb-22</v>
      </c>
      <c r="J18" s="265"/>
      <c r="K18" s="265" t="str">
        <f t="shared" si="1"/>
        <v>feb-22</v>
      </c>
      <c r="L18" s="265">
        <v>2</v>
      </c>
    </row>
    <row r="19" spans="1:12" x14ac:dyDescent="0.15">
      <c r="B19" s="55">
        <f>MATCH('Res Bud År1'!A20,TblLagerHantering,0)</f>
        <v>2</v>
      </c>
      <c r="F19" s="222"/>
      <c r="H19" s="265">
        <v>15</v>
      </c>
      <c r="I19" s="265" t="str">
        <f t="shared" si="2"/>
        <v>mar-22</v>
      </c>
      <c r="J19" s="265"/>
      <c r="K19" s="265" t="str">
        <f t="shared" si="1"/>
        <v>mar-22</v>
      </c>
      <c r="L19" s="265">
        <v>3</v>
      </c>
    </row>
    <row r="20" spans="1:12" x14ac:dyDescent="0.15">
      <c r="F20" s="222" t="s">
        <v>66</v>
      </c>
      <c r="H20" s="265">
        <v>16</v>
      </c>
      <c r="I20" s="265" t="str">
        <f t="shared" si="2"/>
        <v>apr-22</v>
      </c>
      <c r="J20" s="265"/>
      <c r="K20" s="265" t="str">
        <f t="shared" si="1"/>
        <v>apr-22</v>
      </c>
      <c r="L20" s="265">
        <v>4</v>
      </c>
    </row>
    <row r="21" spans="1:12" x14ac:dyDescent="0.15">
      <c r="F21" s="222" t="s">
        <v>67</v>
      </c>
      <c r="H21" s="265">
        <v>17</v>
      </c>
      <c r="I21" s="265" t="str">
        <f t="shared" si="2"/>
        <v>maj-22</v>
      </c>
      <c r="J21" s="265"/>
      <c r="K21" s="265" t="str">
        <f t="shared" si="1"/>
        <v>maj-22</v>
      </c>
      <c r="L21" s="265">
        <v>5</v>
      </c>
    </row>
    <row r="22" spans="1:12" x14ac:dyDescent="0.15">
      <c r="A22" s="55" t="s">
        <v>334</v>
      </c>
      <c r="B22" s="318">
        <f>'Res Bud År1'!P75</f>
        <v>0</v>
      </c>
      <c r="F22" s="222" t="s">
        <v>257</v>
      </c>
      <c r="H22" s="265">
        <v>18</v>
      </c>
      <c r="I22" s="265" t="str">
        <f t="shared" si="2"/>
        <v>jun-22</v>
      </c>
      <c r="J22" s="265"/>
      <c r="K22" s="265" t="str">
        <f t="shared" si="1"/>
        <v>jun-22</v>
      </c>
      <c r="L22" s="265">
        <v>6</v>
      </c>
    </row>
    <row r="23" spans="1:12" x14ac:dyDescent="0.15">
      <c r="A23" s="55" t="s">
        <v>335</v>
      </c>
      <c r="B23" s="318">
        <f>IF(B22&lt;0,0,BolagsskattY1*B22)</f>
        <v>0</v>
      </c>
      <c r="F23" s="222" t="s">
        <v>205</v>
      </c>
      <c r="H23" s="265">
        <v>19</v>
      </c>
      <c r="I23" s="265" t="str">
        <f t="shared" si="2"/>
        <v>jul-22</v>
      </c>
      <c r="J23" s="265"/>
      <c r="K23" s="265" t="str">
        <f t="shared" si="1"/>
        <v>jul-22</v>
      </c>
      <c r="L23" s="265">
        <v>7</v>
      </c>
    </row>
    <row r="24" spans="1:12" x14ac:dyDescent="0.15">
      <c r="F24" s="4"/>
      <c r="H24" s="265">
        <v>20</v>
      </c>
      <c r="I24" s="265" t="str">
        <f t="shared" si="2"/>
        <v>aug-22</v>
      </c>
      <c r="J24" s="265"/>
      <c r="K24" s="265" t="str">
        <f t="shared" si="1"/>
        <v>aug-22</v>
      </c>
      <c r="L24" s="265">
        <v>8</v>
      </c>
    </row>
    <row r="25" spans="1:12" x14ac:dyDescent="0.15">
      <c r="A25" s="55" t="s">
        <v>334</v>
      </c>
      <c r="B25" s="318">
        <f>'Res Bud År2'!P75+IF(B22&lt;0,B22,0)</f>
        <v>0</v>
      </c>
      <c r="F25" s="222"/>
      <c r="H25" s="265">
        <v>21</v>
      </c>
      <c r="I25" s="265" t="str">
        <f t="shared" si="2"/>
        <v>sep-22</v>
      </c>
      <c r="J25" s="265"/>
      <c r="K25" s="265" t="str">
        <f t="shared" si="1"/>
        <v>sep-22</v>
      </c>
      <c r="L25" s="265">
        <v>9</v>
      </c>
    </row>
    <row r="26" spans="1:12" x14ac:dyDescent="0.15">
      <c r="A26" s="55" t="s">
        <v>336</v>
      </c>
      <c r="B26" s="318">
        <f>IF(B25&lt;0,0,BolagsskattY2*B25)</f>
        <v>0</v>
      </c>
      <c r="F26" s="222" t="s">
        <v>232</v>
      </c>
      <c r="H26" s="265">
        <v>22</v>
      </c>
      <c r="I26" s="265" t="str">
        <f t="shared" si="2"/>
        <v>okt-22</v>
      </c>
      <c r="J26" s="265"/>
      <c r="K26" s="265" t="str">
        <f t="shared" si="1"/>
        <v>okt-22</v>
      </c>
      <c r="L26" s="265">
        <v>10</v>
      </c>
    </row>
    <row r="27" spans="1:12" x14ac:dyDescent="0.15">
      <c r="F27" s="222" t="s">
        <v>230</v>
      </c>
      <c r="H27" s="265">
        <v>23</v>
      </c>
      <c r="I27" s="265" t="str">
        <f t="shared" si="2"/>
        <v>nov-22</v>
      </c>
      <c r="J27" s="265"/>
      <c r="K27" s="265" t="str">
        <f t="shared" si="1"/>
        <v>nov-22</v>
      </c>
      <c r="L27" s="265">
        <v>11</v>
      </c>
    </row>
    <row r="28" spans="1:12" x14ac:dyDescent="0.15">
      <c r="F28" s="222" t="s">
        <v>205</v>
      </c>
      <c r="H28" s="265">
        <v>24</v>
      </c>
      <c r="I28" s="265" t="str">
        <f t="shared" si="2"/>
        <v>dec-22</v>
      </c>
      <c r="J28" s="265"/>
      <c r="K28" s="265" t="str">
        <f t="shared" si="1"/>
        <v>dec-22</v>
      </c>
      <c r="L28" s="265">
        <v>12</v>
      </c>
    </row>
    <row r="29" spans="1:12" x14ac:dyDescent="0.15">
      <c r="F29" s="4"/>
      <c r="H29" s="265">
        <v>25</v>
      </c>
      <c r="I29" s="265" t="str">
        <f>J5&amp;"-"&amp;RIGHT($K$2,2)</f>
        <v>jan-23</v>
      </c>
      <c r="J29" s="265"/>
      <c r="K29" s="265"/>
    </row>
    <row r="30" spans="1:12" x14ac:dyDescent="0.15">
      <c r="F30" s="4"/>
      <c r="H30" s="265">
        <v>26</v>
      </c>
      <c r="I30" s="265" t="str">
        <f t="shared" ref="I30:I40" si="3">J6&amp;"-"&amp;RIGHT($K$2,2)</f>
        <v>feb-23</v>
      </c>
      <c r="J30" s="265"/>
      <c r="K30" s="265"/>
    </row>
    <row r="31" spans="1:12" x14ac:dyDescent="0.15">
      <c r="F31" s="297"/>
      <c r="H31" s="265">
        <v>27</v>
      </c>
      <c r="I31" s="265" t="str">
        <f t="shared" si="3"/>
        <v>mar-23</v>
      </c>
      <c r="J31" s="265"/>
      <c r="K31" s="265"/>
    </row>
    <row r="32" spans="1:12" x14ac:dyDescent="0.15">
      <c r="F32" s="222" t="s">
        <v>314</v>
      </c>
      <c r="H32" s="265">
        <v>28</v>
      </c>
      <c r="I32" s="265" t="str">
        <f t="shared" si="3"/>
        <v>apr-23</v>
      </c>
      <c r="J32" s="265"/>
      <c r="K32" s="265"/>
    </row>
    <row r="33" spans="6:11" x14ac:dyDescent="0.15">
      <c r="F33" s="222" t="s">
        <v>313</v>
      </c>
      <c r="H33" s="265">
        <v>29</v>
      </c>
      <c r="I33" s="265" t="str">
        <f t="shared" si="3"/>
        <v>maj-23</v>
      </c>
      <c r="J33" s="265"/>
      <c r="K33" s="265"/>
    </row>
    <row r="34" spans="6:11" x14ac:dyDescent="0.15">
      <c r="F34" s="4" t="e">
        <f>MATCH(ValBokfMet,TblBokfMetod,0)</f>
        <v>#N/A</v>
      </c>
      <c r="H34" s="265">
        <v>30</v>
      </c>
      <c r="I34" s="265" t="str">
        <f t="shared" si="3"/>
        <v>jun-23</v>
      </c>
      <c r="J34" s="265"/>
      <c r="K34" s="265"/>
    </row>
    <row r="35" spans="6:11" x14ac:dyDescent="0.15">
      <c r="F35" s="4"/>
      <c r="H35" s="265">
        <v>31</v>
      </c>
      <c r="I35" s="265" t="str">
        <f t="shared" si="3"/>
        <v>jul-23</v>
      </c>
      <c r="J35" s="265"/>
      <c r="K35" s="265"/>
    </row>
    <row r="36" spans="6:11" x14ac:dyDescent="0.15">
      <c r="F36" s="4"/>
      <c r="H36" s="265">
        <v>32</v>
      </c>
      <c r="I36" s="265" t="str">
        <f t="shared" si="3"/>
        <v>aug-23</v>
      </c>
      <c r="J36" s="265"/>
      <c r="K36" s="265"/>
    </row>
    <row r="37" spans="6:11" x14ac:dyDescent="0.15">
      <c r="F37" s="4"/>
      <c r="H37" s="265">
        <v>33</v>
      </c>
      <c r="I37" s="265" t="str">
        <f t="shared" si="3"/>
        <v>sep-23</v>
      </c>
      <c r="J37" s="265"/>
      <c r="K37" s="265"/>
    </row>
    <row r="38" spans="6:11" x14ac:dyDescent="0.15">
      <c r="F38" s="4"/>
      <c r="H38" s="265">
        <v>34</v>
      </c>
      <c r="I38" s="265" t="str">
        <f t="shared" si="3"/>
        <v>okt-23</v>
      </c>
      <c r="J38" s="265"/>
      <c r="K38" s="265"/>
    </row>
    <row r="39" spans="6:11" x14ac:dyDescent="0.15">
      <c r="F39" s="4"/>
      <c r="H39" s="265">
        <v>35</v>
      </c>
      <c r="I39" s="265" t="str">
        <f t="shared" si="3"/>
        <v>nov-23</v>
      </c>
      <c r="J39" s="265"/>
      <c r="K39" s="265"/>
    </row>
    <row r="40" spans="6:11" x14ac:dyDescent="0.15">
      <c r="F40" s="4"/>
      <c r="H40" s="265">
        <v>36</v>
      </c>
      <c r="I40" s="265" t="str">
        <f t="shared" si="3"/>
        <v>dec-23</v>
      </c>
      <c r="J40" s="265"/>
      <c r="K40" s="265"/>
    </row>
    <row r="41" spans="6:11" x14ac:dyDescent="0.15">
      <c r="F41" s="4"/>
    </row>
    <row r="42" spans="6:11" x14ac:dyDescent="0.15">
      <c r="F42" s="4"/>
    </row>
    <row r="45" spans="6:11" x14ac:dyDescent="0.15">
      <c r="H45" s="265">
        <f>H57-1</f>
        <v>20</v>
      </c>
      <c r="I45" s="265" t="str">
        <f>J$5&amp;"-"&amp;H45</f>
        <v>jan-20</v>
      </c>
    </row>
    <row r="46" spans="6:11" x14ac:dyDescent="0.15">
      <c r="H46" s="265">
        <f>H45</f>
        <v>20</v>
      </c>
      <c r="I46" s="265" t="str">
        <f>J$6&amp;"-"&amp;H46</f>
        <v>feb-20</v>
      </c>
    </row>
    <row r="47" spans="6:11" x14ac:dyDescent="0.15">
      <c r="H47" s="265">
        <f>H45</f>
        <v>20</v>
      </c>
      <c r="I47" s="265" t="str">
        <f>J$7&amp;"-"&amp;H47</f>
        <v>mar-20</v>
      </c>
    </row>
    <row r="48" spans="6:11" x14ac:dyDescent="0.15">
      <c r="H48" s="265">
        <f>H45</f>
        <v>20</v>
      </c>
      <c r="I48" s="265" t="str">
        <f>J$8&amp;"-"&amp;H48</f>
        <v>apr-20</v>
      </c>
    </row>
    <row r="49" spans="8:9" x14ac:dyDescent="0.15">
      <c r="H49" s="265">
        <f>H45</f>
        <v>20</v>
      </c>
      <c r="I49" s="265" t="str">
        <f>J$9&amp;"-"&amp;H49</f>
        <v>maj-20</v>
      </c>
    </row>
    <row r="50" spans="8:9" x14ac:dyDescent="0.15">
      <c r="H50" s="265">
        <f>H45</f>
        <v>20</v>
      </c>
      <c r="I50" s="265" t="str">
        <f>J$10&amp;"-"&amp;H50</f>
        <v>jun-20</v>
      </c>
    </row>
    <row r="51" spans="8:9" x14ac:dyDescent="0.15">
      <c r="H51" s="265">
        <f>H45</f>
        <v>20</v>
      </c>
      <c r="I51" s="265" t="str">
        <f>J$11&amp;"-"&amp;H51</f>
        <v>jul-20</v>
      </c>
    </row>
    <row r="52" spans="8:9" x14ac:dyDescent="0.15">
      <c r="H52" s="265">
        <f>H45</f>
        <v>20</v>
      </c>
      <c r="I52" s="265" t="str">
        <f>J$12&amp;"-"&amp;H52</f>
        <v>aug-20</v>
      </c>
    </row>
    <row r="53" spans="8:9" x14ac:dyDescent="0.15">
      <c r="H53" s="265">
        <f>H45</f>
        <v>20</v>
      </c>
      <c r="I53" s="265" t="str">
        <f>J$13&amp;"-"&amp;H53</f>
        <v>sep-20</v>
      </c>
    </row>
    <row r="54" spans="8:9" x14ac:dyDescent="0.15">
      <c r="H54" s="265">
        <f>H45</f>
        <v>20</v>
      </c>
      <c r="I54" s="265" t="str">
        <f>J$14&amp;"-"&amp;H54</f>
        <v>okt-20</v>
      </c>
    </row>
    <row r="55" spans="8:9" x14ac:dyDescent="0.15">
      <c r="H55" s="265">
        <f>H45</f>
        <v>20</v>
      </c>
      <c r="I55" s="265" t="str">
        <f>J$15&amp;"-"&amp;H55</f>
        <v>nov-20</v>
      </c>
    </row>
    <row r="56" spans="8:9" x14ac:dyDescent="0.15">
      <c r="H56" s="265">
        <f>H45</f>
        <v>20</v>
      </c>
      <c r="I56" s="265" t="str">
        <f>J$16&amp;"-"&amp;H56</f>
        <v>dec-20</v>
      </c>
    </row>
    <row r="57" spans="8:9" x14ac:dyDescent="0.15">
      <c r="H57" s="265">
        <f>_xlfn.NUMBERVALUE(RIGHT('Res Bud År1'!H3,2))</f>
        <v>21</v>
      </c>
      <c r="I57" s="265" t="str">
        <f>J$5&amp;"-"&amp;H57</f>
        <v>jan-21</v>
      </c>
    </row>
    <row r="58" spans="8:9" x14ac:dyDescent="0.15">
      <c r="H58" s="265">
        <f>H57</f>
        <v>21</v>
      </c>
      <c r="I58" s="265" t="str">
        <f>J$6&amp;"-"&amp;H58</f>
        <v>feb-21</v>
      </c>
    </row>
    <row r="59" spans="8:9" x14ac:dyDescent="0.15">
      <c r="H59" s="265">
        <f>H57</f>
        <v>21</v>
      </c>
      <c r="I59" s="265" t="str">
        <f>J$7&amp;"-"&amp;H59</f>
        <v>mar-21</v>
      </c>
    </row>
    <row r="60" spans="8:9" x14ac:dyDescent="0.15">
      <c r="H60" s="265">
        <f>H57</f>
        <v>21</v>
      </c>
      <c r="I60" s="265" t="str">
        <f>J$8&amp;"-"&amp;H60</f>
        <v>apr-21</v>
      </c>
    </row>
    <row r="61" spans="8:9" x14ac:dyDescent="0.15">
      <c r="H61" s="265">
        <f>H57</f>
        <v>21</v>
      </c>
      <c r="I61" s="265" t="str">
        <f>J$9&amp;"-"&amp;H61</f>
        <v>maj-21</v>
      </c>
    </row>
    <row r="62" spans="8:9" x14ac:dyDescent="0.15">
      <c r="H62" s="265">
        <f>H57</f>
        <v>21</v>
      </c>
      <c r="I62" s="265" t="str">
        <f>J$10&amp;"-"&amp;H62</f>
        <v>jun-21</v>
      </c>
    </row>
    <row r="63" spans="8:9" x14ac:dyDescent="0.15">
      <c r="H63" s="265">
        <f>H57</f>
        <v>21</v>
      </c>
      <c r="I63" s="265" t="str">
        <f>J$11&amp;"-"&amp;H63</f>
        <v>jul-21</v>
      </c>
    </row>
    <row r="64" spans="8:9" x14ac:dyDescent="0.15">
      <c r="H64" s="265">
        <f>H57</f>
        <v>21</v>
      </c>
      <c r="I64" s="265" t="str">
        <f>J$12&amp;"-"&amp;H64</f>
        <v>aug-21</v>
      </c>
    </row>
    <row r="65" spans="8:9" x14ac:dyDescent="0.15">
      <c r="H65" s="265">
        <f>H57</f>
        <v>21</v>
      </c>
      <c r="I65" s="265" t="str">
        <f>J$13&amp;"-"&amp;H65</f>
        <v>sep-21</v>
      </c>
    </row>
    <row r="66" spans="8:9" x14ac:dyDescent="0.15">
      <c r="H66" s="265">
        <f>H57</f>
        <v>21</v>
      </c>
      <c r="I66" s="265" t="str">
        <f>J$14&amp;"-"&amp;H66</f>
        <v>okt-21</v>
      </c>
    </row>
    <row r="67" spans="8:9" x14ac:dyDescent="0.15">
      <c r="H67" s="265">
        <f>H57</f>
        <v>21</v>
      </c>
      <c r="I67" s="265" t="str">
        <f>J$15&amp;"-"&amp;H67</f>
        <v>nov-21</v>
      </c>
    </row>
    <row r="68" spans="8:9" x14ac:dyDescent="0.15">
      <c r="H68" s="265">
        <f>H57</f>
        <v>21</v>
      </c>
      <c r="I68" s="265" t="str">
        <f>J$16&amp;"-"&amp;H68</f>
        <v>dec-21</v>
      </c>
    </row>
    <row r="69" spans="8:9" x14ac:dyDescent="0.15">
      <c r="H69" s="265">
        <f>H57+1</f>
        <v>22</v>
      </c>
      <c r="I69" s="265" t="str">
        <f>J$5&amp;"-"&amp;H69</f>
        <v>jan-22</v>
      </c>
    </row>
    <row r="70" spans="8:9" x14ac:dyDescent="0.15">
      <c r="H70" s="265">
        <f>H69</f>
        <v>22</v>
      </c>
      <c r="I70" s="265" t="str">
        <f>J$6&amp;"-"&amp;H70</f>
        <v>feb-22</v>
      </c>
    </row>
    <row r="71" spans="8:9" x14ac:dyDescent="0.15">
      <c r="H71" s="265">
        <f>H69</f>
        <v>22</v>
      </c>
      <c r="I71" s="265" t="str">
        <f>J$7&amp;"-"&amp;H71</f>
        <v>mar-22</v>
      </c>
    </row>
    <row r="72" spans="8:9" x14ac:dyDescent="0.15">
      <c r="H72" s="265">
        <f>H69</f>
        <v>22</v>
      </c>
      <c r="I72" s="265" t="str">
        <f>J$8&amp;"-"&amp;H72</f>
        <v>apr-22</v>
      </c>
    </row>
    <row r="73" spans="8:9" x14ac:dyDescent="0.15">
      <c r="H73" s="265">
        <f>H69</f>
        <v>22</v>
      </c>
      <c r="I73" s="265" t="str">
        <f>J$9&amp;"-"&amp;H73</f>
        <v>maj-22</v>
      </c>
    </row>
    <row r="74" spans="8:9" x14ac:dyDescent="0.15">
      <c r="H74" s="265">
        <f>H69</f>
        <v>22</v>
      </c>
      <c r="I74" s="265" t="str">
        <f>J$10&amp;"-"&amp;H74</f>
        <v>jun-22</v>
      </c>
    </row>
    <row r="75" spans="8:9" x14ac:dyDescent="0.15">
      <c r="H75" s="265">
        <f>H69</f>
        <v>22</v>
      </c>
      <c r="I75" s="265" t="str">
        <f>J$11&amp;"-"&amp;H75</f>
        <v>jul-22</v>
      </c>
    </row>
    <row r="76" spans="8:9" x14ac:dyDescent="0.15">
      <c r="H76" s="265">
        <f>H69</f>
        <v>22</v>
      </c>
      <c r="I76" s="265" t="str">
        <f>J$12&amp;"-"&amp;H76</f>
        <v>aug-22</v>
      </c>
    </row>
    <row r="77" spans="8:9" x14ac:dyDescent="0.15">
      <c r="H77" s="265">
        <f>H69</f>
        <v>22</v>
      </c>
      <c r="I77" s="265" t="str">
        <f>J$13&amp;"-"&amp;H77</f>
        <v>sep-22</v>
      </c>
    </row>
    <row r="78" spans="8:9" x14ac:dyDescent="0.15">
      <c r="H78" s="265">
        <f>H69</f>
        <v>22</v>
      </c>
      <c r="I78" s="265" t="str">
        <f>J$14&amp;"-"&amp;H78</f>
        <v>okt-22</v>
      </c>
    </row>
    <row r="79" spans="8:9" x14ac:dyDescent="0.15">
      <c r="H79" s="265">
        <f>H69</f>
        <v>22</v>
      </c>
      <c r="I79" s="265" t="str">
        <f>J$15&amp;"-"&amp;H79</f>
        <v>nov-22</v>
      </c>
    </row>
    <row r="80" spans="8:9" x14ac:dyDescent="0.15">
      <c r="H80" s="265">
        <f>H69</f>
        <v>22</v>
      </c>
      <c r="I80" s="265" t="str">
        <f>J$16&amp;"-"&amp;H80</f>
        <v>dec-22</v>
      </c>
    </row>
  </sheetData>
  <sortState ref="F3:F6">
    <sortCondition descending="1" ref="F3"/>
  </sortState>
  <dataValidations disablePrompts="1" count="1">
    <dataValidation type="list" allowBlank="1" showInputMessage="1" showErrorMessage="1" promptTitle="Finansiering" prompt="Välj genom att klicka på pilen i högerkant" sqref="F23" xr:uid="{00000000-0002-0000-0D00-000000000000}">
      <formula1>TblFinansiering</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H56"/>
  <sheetViews>
    <sheetView showGridLines="0" tabSelected="1" zoomScaleNormal="100" zoomScaleSheetLayoutView="98" workbookViewId="0">
      <selection activeCell="A2" sqref="A2:D2"/>
    </sheetView>
  </sheetViews>
  <sheetFormatPr baseColWidth="10" defaultColWidth="8.6640625" defaultRowHeight="13" x14ac:dyDescent="0.15"/>
  <cols>
    <col min="1" max="1" width="37.33203125" style="58" customWidth="1"/>
    <col min="2" max="2" width="15.6640625" style="58" customWidth="1"/>
    <col min="3" max="4" width="12.33203125" style="58" customWidth="1"/>
    <col min="5" max="5" width="7.6640625" style="58" customWidth="1"/>
    <col min="6" max="6" width="9.83203125" style="58" customWidth="1"/>
    <col min="7" max="7" width="12.6640625" style="58" customWidth="1"/>
    <col min="8" max="8" width="5.1640625" style="58" customWidth="1" collapsed="1"/>
    <col min="9" max="9" width="8.6640625" style="58"/>
    <col min="10" max="10" width="19.6640625" style="58" customWidth="1"/>
    <col min="11" max="16384" width="8.6640625" style="58"/>
  </cols>
  <sheetData>
    <row r="1" spans="1:8" s="57" customFormat="1" ht="18" x14ac:dyDescent="0.2">
      <c r="A1" s="185" t="s">
        <v>64</v>
      </c>
      <c r="B1" s="185"/>
      <c r="C1" s="185"/>
      <c r="D1" s="185"/>
      <c r="E1" s="144"/>
      <c r="F1" s="144"/>
      <c r="G1" s="144" t="s">
        <v>268</v>
      </c>
      <c r="H1" s="144"/>
    </row>
    <row r="2" spans="1:8" s="57" customFormat="1" ht="16" x14ac:dyDescent="0.2">
      <c r="A2" s="415" t="s">
        <v>399</v>
      </c>
      <c r="B2" s="415"/>
      <c r="C2" s="415"/>
      <c r="D2" s="415"/>
      <c r="E2" s="144"/>
      <c r="F2" s="144"/>
      <c r="G2" s="212"/>
      <c r="H2" s="144"/>
    </row>
    <row r="3" spans="1:8" s="57" customFormat="1" x14ac:dyDescent="0.15">
      <c r="A3" s="144"/>
      <c r="B3" s="144"/>
      <c r="C3" s="144"/>
      <c r="D3" s="144"/>
      <c r="E3" s="144"/>
      <c r="F3" s="144"/>
      <c r="G3" s="144"/>
      <c r="H3" s="144"/>
    </row>
    <row r="4" spans="1:8" s="57" customFormat="1" x14ac:dyDescent="0.15">
      <c r="A4" s="144" t="s">
        <v>65</v>
      </c>
      <c r="B4" s="144"/>
      <c r="C4" s="144"/>
      <c r="D4" s="144"/>
      <c r="E4" s="155"/>
      <c r="F4" s="155"/>
      <c r="G4" s="155" t="s">
        <v>239</v>
      </c>
      <c r="H4" s="144"/>
    </row>
    <row r="5" spans="1:8" s="57" customFormat="1" x14ac:dyDescent="0.15">
      <c r="A5" s="144"/>
      <c r="B5" s="144"/>
      <c r="C5" s="144"/>
      <c r="D5" s="144"/>
      <c r="E5" s="144"/>
      <c r="F5" s="417" t="s">
        <v>294</v>
      </c>
      <c r="G5" s="418"/>
      <c r="H5" s="144"/>
    </row>
    <row r="6" spans="1:8" s="57" customFormat="1" ht="16" x14ac:dyDescent="0.2">
      <c r="A6" s="143" t="s">
        <v>237</v>
      </c>
      <c r="B6" s="143"/>
      <c r="C6" s="143"/>
      <c r="D6" s="143"/>
      <c r="E6" s="144"/>
      <c r="F6" s="144"/>
      <c r="G6" s="144"/>
      <c r="H6" s="144"/>
    </row>
    <row r="7" spans="1:8" s="57" customFormat="1" x14ac:dyDescent="0.15">
      <c r="A7" s="151" t="s">
        <v>231</v>
      </c>
      <c r="B7" s="151"/>
      <c r="C7" s="151"/>
      <c r="D7" s="151"/>
      <c r="E7" s="145"/>
      <c r="F7" s="146"/>
      <c r="G7" s="144"/>
      <c r="H7" s="144"/>
    </row>
    <row r="8" spans="1:8" s="57" customFormat="1" ht="14" x14ac:dyDescent="0.15">
      <c r="A8" s="184" t="s">
        <v>329</v>
      </c>
      <c r="B8" s="184"/>
      <c r="C8" s="184"/>
      <c r="D8" s="184"/>
      <c r="E8" s="151"/>
      <c r="F8" s="303" t="s">
        <v>50</v>
      </c>
      <c r="G8" s="147" t="s">
        <v>434</v>
      </c>
      <c r="H8" s="144"/>
    </row>
    <row r="9" spans="1:8" s="57" customFormat="1" x14ac:dyDescent="0.15">
      <c r="A9" s="419" t="s">
        <v>232</v>
      </c>
      <c r="B9" s="420"/>
      <c r="C9" s="420"/>
      <c r="D9" s="420"/>
      <c r="E9" s="148"/>
      <c r="F9" s="92">
        <v>0.25</v>
      </c>
      <c r="G9" s="91"/>
      <c r="H9" s="144"/>
    </row>
    <row r="10" spans="1:8" s="57" customFormat="1" x14ac:dyDescent="0.15">
      <c r="A10" s="419"/>
      <c r="B10" s="420"/>
      <c r="C10" s="420"/>
      <c r="D10" s="420"/>
      <c r="E10" s="148"/>
      <c r="F10" s="92">
        <v>0.25</v>
      </c>
      <c r="G10" s="91"/>
      <c r="H10" s="144"/>
    </row>
    <row r="11" spans="1:8" s="57" customFormat="1" x14ac:dyDescent="0.15">
      <c r="A11" s="419"/>
      <c r="B11" s="420"/>
      <c r="C11" s="420"/>
      <c r="D11" s="420"/>
      <c r="E11" s="148"/>
      <c r="F11" s="92">
        <v>0.25</v>
      </c>
      <c r="G11" s="91"/>
      <c r="H11" s="144"/>
    </row>
    <row r="12" spans="1:8" s="57" customFormat="1" ht="14" x14ac:dyDescent="0.15">
      <c r="A12" s="148" t="s">
        <v>328</v>
      </c>
      <c r="B12" s="148"/>
      <c r="C12" s="148"/>
      <c r="D12" s="148"/>
      <c r="E12" s="148"/>
      <c r="F12" s="149"/>
      <c r="G12" s="150">
        <f>SUMPRODUCT(F9:F11,G9:G11)</f>
        <v>0</v>
      </c>
      <c r="H12" s="144"/>
    </row>
    <row r="13" spans="1:8" s="57" customFormat="1" x14ac:dyDescent="0.15">
      <c r="A13" s="144"/>
      <c r="B13" s="144"/>
      <c r="C13" s="144"/>
      <c r="D13" s="144"/>
      <c r="E13" s="144"/>
      <c r="F13" s="144"/>
      <c r="G13" s="144"/>
      <c r="H13" s="144"/>
    </row>
    <row r="14" spans="1:8" s="57" customFormat="1" x14ac:dyDescent="0.15">
      <c r="A14" s="151" t="s">
        <v>234</v>
      </c>
      <c r="B14" s="151"/>
      <c r="C14" s="151"/>
      <c r="D14" s="151"/>
      <c r="E14" s="151"/>
      <c r="F14" s="151"/>
      <c r="G14" s="147"/>
      <c r="H14" s="144"/>
    </row>
    <row r="15" spans="1:8" s="57" customFormat="1" x14ac:dyDescent="0.15">
      <c r="A15" s="184" t="s">
        <v>329</v>
      </c>
      <c r="B15" s="184"/>
      <c r="C15" s="184"/>
      <c r="D15" s="184"/>
      <c r="E15" s="151"/>
      <c r="F15" s="151"/>
      <c r="G15" s="147" t="s">
        <v>434</v>
      </c>
      <c r="H15" s="144"/>
    </row>
    <row r="16" spans="1:8" s="57" customFormat="1" x14ac:dyDescent="0.15">
      <c r="A16" s="419" t="s">
        <v>66</v>
      </c>
      <c r="B16" s="420"/>
      <c r="C16" s="420"/>
      <c r="D16" s="420"/>
      <c r="E16" s="148"/>
      <c r="F16" s="92">
        <v>0.25</v>
      </c>
      <c r="G16" s="91"/>
      <c r="H16" s="144"/>
    </row>
    <row r="17" spans="1:8" s="57" customFormat="1" x14ac:dyDescent="0.15">
      <c r="A17" s="419"/>
      <c r="B17" s="420"/>
      <c r="C17" s="420"/>
      <c r="D17" s="420"/>
      <c r="E17" s="148"/>
      <c r="F17" s="92">
        <v>0.25</v>
      </c>
      <c r="G17" s="91"/>
      <c r="H17" s="144"/>
    </row>
    <row r="18" spans="1:8" s="57" customFormat="1" x14ac:dyDescent="0.15">
      <c r="A18" s="419"/>
      <c r="B18" s="420"/>
      <c r="C18" s="420"/>
      <c r="D18" s="420"/>
      <c r="E18" s="148"/>
      <c r="F18" s="92">
        <v>0.25</v>
      </c>
      <c r="G18" s="91"/>
      <c r="H18" s="144"/>
    </row>
    <row r="19" spans="1:8" s="57" customFormat="1" x14ac:dyDescent="0.15">
      <c r="A19" s="419"/>
      <c r="B19" s="420"/>
      <c r="C19" s="420"/>
      <c r="D19" s="420"/>
      <c r="E19" s="148"/>
      <c r="F19" s="92">
        <v>0.25</v>
      </c>
      <c r="G19" s="91"/>
      <c r="H19" s="144"/>
    </row>
    <row r="20" spans="1:8" s="57" customFormat="1" ht="28" x14ac:dyDescent="0.15">
      <c r="A20" s="148" t="s">
        <v>235</v>
      </c>
      <c r="B20" s="148"/>
      <c r="C20" s="148"/>
      <c r="D20" s="148"/>
      <c r="E20" s="148"/>
      <c r="F20" s="148"/>
      <c r="G20" s="150">
        <f>SUMPRODUCT(F16:F19,G16:G19)</f>
        <v>0</v>
      </c>
      <c r="H20" s="144"/>
    </row>
    <row r="21" spans="1:8" s="57" customFormat="1" x14ac:dyDescent="0.15">
      <c r="A21" s="144"/>
      <c r="B21" s="144"/>
      <c r="C21" s="144"/>
      <c r="D21" s="144"/>
      <c r="E21" s="144"/>
      <c r="F21" s="144"/>
      <c r="G21" s="144"/>
      <c r="H21" s="144"/>
    </row>
    <row r="22" spans="1:8" s="57" customFormat="1" x14ac:dyDescent="0.15">
      <c r="A22" s="151" t="s">
        <v>205</v>
      </c>
      <c r="B22" s="151"/>
      <c r="C22" s="151"/>
      <c r="D22" s="151"/>
      <c r="E22" s="151"/>
      <c r="F22" s="151"/>
      <c r="G22" s="147" t="s">
        <v>133</v>
      </c>
      <c r="H22" s="144"/>
    </row>
    <row r="23" spans="1:8" s="57" customFormat="1" ht="28" x14ac:dyDescent="0.15">
      <c r="A23" s="148" t="s">
        <v>233</v>
      </c>
      <c r="B23" s="148"/>
      <c r="C23" s="148"/>
      <c r="D23" s="148"/>
      <c r="E23" s="148"/>
      <c r="F23" s="148"/>
      <c r="G23" s="91"/>
      <c r="H23" s="144"/>
    </row>
    <row r="24" spans="1:8" s="57" customFormat="1" ht="14" x14ac:dyDescent="0.15">
      <c r="A24" s="148" t="s">
        <v>177</v>
      </c>
      <c r="B24" s="148"/>
      <c r="C24" s="148"/>
      <c r="D24" s="148"/>
      <c r="E24" s="148"/>
      <c r="F24" s="148"/>
      <c r="G24" s="104"/>
      <c r="H24" s="144"/>
    </row>
    <row r="25" spans="1:8" s="57" customFormat="1" x14ac:dyDescent="0.15">
      <c r="A25" s="144"/>
      <c r="B25" s="144"/>
      <c r="C25" s="144"/>
      <c r="D25" s="144"/>
      <c r="E25" s="144"/>
      <c r="F25" s="144"/>
      <c r="G25" s="144"/>
      <c r="H25" s="144"/>
    </row>
    <row r="26" spans="1:8" s="57" customFormat="1" x14ac:dyDescent="0.15">
      <c r="A26" s="152" t="s">
        <v>236</v>
      </c>
      <c r="B26" s="152"/>
      <c r="C26" s="152"/>
      <c r="D26" s="152"/>
      <c r="E26" s="152"/>
      <c r="F26" s="152"/>
      <c r="G26" s="153">
        <f>SUM(G9:G24)</f>
        <v>0</v>
      </c>
      <c r="H26" s="144"/>
    </row>
    <row r="27" spans="1:8" s="57" customFormat="1" x14ac:dyDescent="0.15">
      <c r="A27" s="151"/>
      <c r="B27" s="151"/>
      <c r="C27" s="151"/>
      <c r="D27" s="151"/>
      <c r="E27" s="154"/>
      <c r="F27" s="144"/>
      <c r="G27" s="144"/>
      <c r="H27" s="144"/>
    </row>
    <row r="28" spans="1:8" s="57" customFormat="1" ht="16" x14ac:dyDescent="0.2">
      <c r="A28" s="143" t="s">
        <v>400</v>
      </c>
      <c r="B28" s="151"/>
      <c r="C28" s="151"/>
      <c r="D28" s="151"/>
      <c r="E28" s="154"/>
      <c r="F28" s="144"/>
      <c r="G28" s="144"/>
      <c r="H28" s="144"/>
    </row>
    <row r="29" spans="1:8" s="57" customFormat="1" ht="14" x14ac:dyDescent="0.15">
      <c r="A29" s="148" t="s">
        <v>189</v>
      </c>
      <c r="B29" s="148"/>
      <c r="C29" s="148"/>
      <c r="D29" s="148"/>
      <c r="E29" s="148"/>
      <c r="F29" s="148"/>
      <c r="G29" s="236"/>
      <c r="H29" s="144"/>
    </row>
    <row r="30" spans="1:8" s="57" customFormat="1" x14ac:dyDescent="0.15">
      <c r="A30" s="144"/>
      <c r="B30" s="151"/>
      <c r="C30" s="151"/>
      <c r="D30" s="151"/>
      <c r="E30" s="154"/>
      <c r="F30" s="144"/>
      <c r="G30" s="144"/>
      <c r="H30" s="144"/>
    </row>
    <row r="31" spans="1:8" s="57" customFormat="1" ht="15" x14ac:dyDescent="0.15">
      <c r="A31" s="252" t="s">
        <v>316</v>
      </c>
      <c r="B31" s="298"/>
      <c r="C31" s="298"/>
      <c r="D31" s="349"/>
      <c r="E31" s="256"/>
      <c r="F31" s="349"/>
      <c r="G31" s="257" t="s">
        <v>133</v>
      </c>
      <c r="H31" s="136"/>
    </row>
    <row r="32" spans="1:8" s="57" customFormat="1" x14ac:dyDescent="0.15">
      <c r="A32" s="421"/>
      <c r="B32" s="422"/>
      <c r="C32" s="422"/>
      <c r="D32" s="422"/>
      <c r="E32" s="422"/>
      <c r="F32" s="423"/>
      <c r="G32" s="236"/>
      <c r="H32" s="136"/>
    </row>
    <row r="33" spans="1:8" s="57" customFormat="1" x14ac:dyDescent="0.15">
      <c r="A33" s="421"/>
      <c r="B33" s="422"/>
      <c r="C33" s="422"/>
      <c r="D33" s="422"/>
      <c r="E33" s="422"/>
      <c r="F33" s="423"/>
      <c r="G33" s="236"/>
      <c r="H33" s="136"/>
    </row>
    <row r="34" spans="1:8" s="57" customFormat="1" x14ac:dyDescent="0.15">
      <c r="A34" s="421"/>
      <c r="B34" s="422"/>
      <c r="C34" s="422"/>
      <c r="D34" s="422"/>
      <c r="E34" s="422"/>
      <c r="F34" s="423"/>
      <c r="G34" s="236"/>
      <c r="H34" s="136"/>
    </row>
    <row r="35" spans="1:8" s="57" customFormat="1" x14ac:dyDescent="0.15">
      <c r="A35" s="421"/>
      <c r="B35" s="422"/>
      <c r="C35" s="422"/>
      <c r="D35" s="422"/>
      <c r="E35" s="422"/>
      <c r="F35" s="423"/>
      <c r="G35" s="236"/>
      <c r="H35" s="136"/>
    </row>
    <row r="36" spans="1:8" s="57" customFormat="1" x14ac:dyDescent="0.15">
      <c r="A36" s="421"/>
      <c r="B36" s="422"/>
      <c r="C36" s="422"/>
      <c r="D36" s="422"/>
      <c r="E36" s="422"/>
      <c r="F36" s="423"/>
      <c r="G36" s="236"/>
      <c r="H36" s="136"/>
    </row>
    <row r="37" spans="1:8" s="57" customFormat="1" x14ac:dyDescent="0.15">
      <c r="A37" s="421"/>
      <c r="B37" s="422"/>
      <c r="C37" s="422"/>
      <c r="D37" s="422"/>
      <c r="E37" s="422"/>
      <c r="F37" s="423"/>
      <c r="G37" s="236"/>
      <c r="H37" s="136"/>
    </row>
    <row r="38" spans="1:8" s="57" customFormat="1" x14ac:dyDescent="0.15">
      <c r="A38" s="421"/>
      <c r="B38" s="422"/>
      <c r="C38" s="422"/>
      <c r="D38" s="422"/>
      <c r="E38" s="422"/>
      <c r="F38" s="423"/>
      <c r="G38" s="236"/>
      <c r="H38" s="136"/>
    </row>
    <row r="39" spans="1:8" s="57" customFormat="1" x14ac:dyDescent="0.15">
      <c r="A39" s="136"/>
      <c r="B39" s="136"/>
      <c r="C39" s="136"/>
      <c r="D39" s="136"/>
      <c r="E39" s="136"/>
      <c r="F39" s="136"/>
      <c r="G39" s="136"/>
      <c r="H39" s="136"/>
    </row>
    <row r="40" spans="1:8" s="57" customFormat="1" ht="14" x14ac:dyDescent="0.15">
      <c r="A40" s="148" t="s">
        <v>275</v>
      </c>
      <c r="B40" s="148"/>
      <c r="C40" s="148"/>
      <c r="D40" s="148"/>
      <c r="E40" s="148"/>
      <c r="F40" s="148"/>
      <c r="G40" s="236"/>
      <c r="H40" s="144"/>
    </row>
    <row r="41" spans="1:8" s="57" customFormat="1" x14ac:dyDescent="0.15">
      <c r="A41" s="136"/>
      <c r="B41" s="136"/>
      <c r="C41" s="136"/>
      <c r="D41" s="136"/>
      <c r="E41" s="136"/>
      <c r="F41" s="136"/>
      <c r="G41" s="136"/>
      <c r="H41" s="136"/>
    </row>
    <row r="42" spans="1:8" s="57" customFormat="1" x14ac:dyDescent="0.15">
      <c r="A42" s="152" t="s">
        <v>238</v>
      </c>
      <c r="B42" s="152"/>
      <c r="C42" s="152"/>
      <c r="D42" s="152"/>
      <c r="E42" s="152"/>
      <c r="F42" s="152"/>
      <c r="G42" s="153">
        <f>SUM(G29:G40)</f>
        <v>0</v>
      </c>
      <c r="H42" s="144"/>
    </row>
    <row r="43" spans="1:8" s="57" customFormat="1" x14ac:dyDescent="0.15">
      <c r="A43" s="158"/>
      <c r="B43" s="158"/>
      <c r="C43" s="158"/>
      <c r="D43" s="158"/>
      <c r="E43" s="154"/>
      <c r="F43" s="154"/>
      <c r="G43" s="154"/>
      <c r="H43" s="144"/>
    </row>
    <row r="44" spans="1:8" s="57" customFormat="1" x14ac:dyDescent="0.15">
      <c r="A44" s="144" t="s">
        <v>70</v>
      </c>
      <c r="B44" s="144"/>
      <c r="C44" s="144"/>
      <c r="D44" s="144"/>
      <c r="E44" s="144"/>
      <c r="F44" s="144"/>
      <c r="G44" s="144"/>
      <c r="H44" s="144"/>
    </row>
    <row r="45" spans="1:8" s="57" customFormat="1" x14ac:dyDescent="0.15">
      <c r="A45" s="151" t="str">
        <f>IF(G42&lt;G26,"Finansieringen räcker inte till kapitalbehovet","Finansieringen täcker kapitalbehovet")</f>
        <v>Finansieringen täcker kapitalbehovet</v>
      </c>
      <c r="B45" s="151"/>
      <c r="C45" s="151"/>
      <c r="D45" s="151"/>
      <c r="E45" s="144"/>
      <c r="F45" s="144"/>
      <c r="G45" s="144"/>
      <c r="H45" s="144"/>
    </row>
    <row r="46" spans="1:8" s="57" customFormat="1" x14ac:dyDescent="0.15">
      <c r="A46" s="151"/>
      <c r="B46" s="151"/>
      <c r="C46" s="151"/>
      <c r="D46" s="151"/>
      <c r="E46" s="144"/>
      <c r="F46" s="144"/>
      <c r="G46" s="144"/>
      <c r="H46" s="144"/>
    </row>
    <row r="47" spans="1:8" s="57" customFormat="1" x14ac:dyDescent="0.15">
      <c r="A47" s="416" t="s">
        <v>253</v>
      </c>
      <c r="B47" s="416"/>
      <c r="C47" s="416"/>
      <c r="D47" s="416"/>
      <c r="E47" s="416"/>
      <c r="F47" s="416"/>
      <c r="G47" s="416"/>
      <c r="H47" s="144"/>
    </row>
    <row r="48" spans="1:8" s="57" customFormat="1" x14ac:dyDescent="0.15">
      <c r="A48" s="416"/>
      <c r="B48" s="416"/>
      <c r="C48" s="416"/>
      <c r="D48" s="416"/>
      <c r="E48" s="416"/>
      <c r="F48" s="416"/>
      <c r="G48" s="416"/>
      <c r="H48" s="144"/>
    </row>
    <row r="49" spans="1:8" s="57" customFormat="1" x14ac:dyDescent="0.15">
      <c r="A49" s="75"/>
      <c r="B49" s="75"/>
      <c r="C49" s="75"/>
      <c r="D49" s="75"/>
      <c r="E49" s="148"/>
      <c r="F49" s="148"/>
      <c r="G49" s="91"/>
      <c r="H49" s="144"/>
    </row>
    <row r="50" spans="1:8" s="57" customFormat="1" x14ac:dyDescent="0.15">
      <c r="A50" s="76"/>
      <c r="B50" s="76"/>
      <c r="C50" s="76"/>
      <c r="D50" s="76"/>
      <c r="E50" s="148"/>
      <c r="F50" s="148"/>
      <c r="G50" s="104"/>
      <c r="H50" s="144"/>
    </row>
    <row r="51" spans="1:8" s="57" customFormat="1" x14ac:dyDescent="0.15">
      <c r="A51" s="152" t="s">
        <v>68</v>
      </c>
      <c r="B51" s="152"/>
      <c r="C51" s="152"/>
      <c r="D51" s="152"/>
      <c r="E51" s="152"/>
      <c r="F51" s="152"/>
      <c r="G51" s="153">
        <f>SUM(G49:G50)</f>
        <v>0</v>
      </c>
      <c r="H51" s="144"/>
    </row>
    <row r="52" spans="1:8" s="57" customFormat="1" x14ac:dyDescent="0.15">
      <c r="A52" s="151"/>
      <c r="B52" s="151"/>
      <c r="C52" s="151"/>
      <c r="D52" s="151"/>
      <c r="E52" s="151"/>
      <c r="F52" s="151"/>
      <c r="G52" s="154"/>
      <c r="H52" s="144"/>
    </row>
    <row r="53" spans="1:8" s="57" customFormat="1" x14ac:dyDescent="0.15">
      <c r="A53" s="151" t="s">
        <v>203</v>
      </c>
      <c r="B53" s="151"/>
      <c r="C53" s="151"/>
      <c r="D53" s="151"/>
      <c r="E53" s="154"/>
      <c r="F53" s="154"/>
      <c r="G53" s="154"/>
      <c r="H53" s="144"/>
    </row>
    <row r="54" spans="1:8" s="57" customFormat="1" x14ac:dyDescent="0.15">
      <c r="A54" s="416" t="s">
        <v>71</v>
      </c>
      <c r="B54" s="416"/>
      <c r="C54" s="416"/>
      <c r="D54" s="416"/>
      <c r="E54" s="416"/>
      <c r="F54" s="416"/>
      <c r="G54" s="416"/>
      <c r="H54" s="144"/>
    </row>
    <row r="55" spans="1:8" s="57" customFormat="1" x14ac:dyDescent="0.15">
      <c r="A55" s="416"/>
      <c r="B55" s="416"/>
      <c r="C55" s="416"/>
      <c r="D55" s="416"/>
      <c r="E55" s="416"/>
      <c r="F55" s="416"/>
      <c r="G55" s="416"/>
      <c r="H55" s="144"/>
    </row>
    <row r="56" spans="1:8" ht="66" customHeight="1" x14ac:dyDescent="0.15">
      <c r="A56" s="414" t="s">
        <v>406</v>
      </c>
      <c r="B56" s="414"/>
      <c r="C56" s="414"/>
      <c r="D56" s="414"/>
      <c r="E56" s="414"/>
      <c r="F56" s="414"/>
      <c r="G56" s="414"/>
      <c r="H56" s="414"/>
    </row>
  </sheetData>
  <sheetProtection sheet="1" formatCells="0" formatColumns="0" formatRows="0"/>
  <mergeCells count="19">
    <mergeCell ref="A37:F37"/>
    <mergeCell ref="A56:H56"/>
    <mergeCell ref="A38:F38"/>
    <mergeCell ref="A2:D2"/>
    <mergeCell ref="A54:G55"/>
    <mergeCell ref="A47:G48"/>
    <mergeCell ref="F5:G5"/>
    <mergeCell ref="A9:D9"/>
    <mergeCell ref="A10:D10"/>
    <mergeCell ref="A11:D11"/>
    <mergeCell ref="A16:D16"/>
    <mergeCell ref="A17:D17"/>
    <mergeCell ref="A18:D18"/>
    <mergeCell ref="A19:D19"/>
    <mergeCell ref="A32:F32"/>
    <mergeCell ref="A33:F33"/>
    <mergeCell ref="A34:F34"/>
    <mergeCell ref="A35:F35"/>
    <mergeCell ref="A36:F36"/>
  </mergeCells>
  <conditionalFormatting sqref="A45:D45">
    <cfRule type="expression" dxfId="7" priority="21">
      <formula>$G$42&gt;=$G$26</formula>
    </cfRule>
    <cfRule type="expression" dxfId="6" priority="22">
      <formula>$G$42&lt;$G$26</formula>
    </cfRule>
  </conditionalFormatting>
  <dataValidations count="5">
    <dataValidation type="list" allowBlank="1" showInputMessage="1" showErrorMessage="1" promptTitle="Finansiering" prompt="Välj genom att klicka på pilen i högerkant" sqref="A32:A38" xr:uid="{10D85858-D002-4B76-B16B-196C7B09FF91}">
      <formula1>TblFinansiering</formula1>
    </dataValidation>
    <dataValidation type="list" allowBlank="1" showInputMessage="1" showErrorMessage="1" promptTitle="Investeringar" prompt="Välj genom att klicka på pilen i högerkant" sqref="A16:A19" xr:uid="{00000000-0002-0000-0000-000001000000}">
      <formula1>TblInvesteringar</formula1>
    </dataValidation>
    <dataValidation type="list" allowBlank="1" showInputMessage="1" showErrorMessage="1" sqref="A9:A11" xr:uid="{00000000-0002-0000-0000-000002000000}">
      <formula1>TblAnlTillg</formula1>
    </dataValidation>
    <dataValidation type="list" allowBlank="1" showInputMessage="1" showErrorMessage="1" sqref="F5" xr:uid="{00000000-0002-0000-0000-000003000000}">
      <formula1>"kronor (kr),tusentals kronor (tkr)"</formula1>
    </dataValidation>
    <dataValidation type="list" allowBlank="1" showInputMessage="1" showErrorMessage="1" sqref="F9:F11 F16:F19" xr:uid="{DC4C95DC-D0A0-4B63-8819-6510EB6B7CFE}">
      <formula1>TblIntTyp</formula1>
    </dataValidation>
  </dataValidations>
  <pageMargins left="0.59055118110236227" right="0.23622047244094491" top="0.74803149606299213" bottom="0.74803149606299213" header="0.31496062992125984" footer="0.31496062992125984"/>
  <pageSetup paperSize="9" scale="84" fitToHeight="0" orientation="portrait"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8"/>
    <pageSetUpPr fitToPage="1"/>
  </sheetPr>
  <dimension ref="A1:AC84"/>
  <sheetViews>
    <sheetView showGridLines="0" zoomScaleNormal="100" workbookViewId="0">
      <selection activeCell="A2" sqref="A2:D2"/>
    </sheetView>
  </sheetViews>
  <sheetFormatPr baseColWidth="10" defaultColWidth="9.1640625" defaultRowHeight="13" outlineLevelRow="1" x14ac:dyDescent="0.15"/>
  <cols>
    <col min="1" max="1" width="23" style="6" customWidth="1"/>
    <col min="2" max="2" width="8.33203125" style="6" customWidth="1"/>
    <col min="3" max="3" width="8.6640625" style="4" customWidth="1"/>
    <col min="4" max="4" width="8.1640625" style="4" customWidth="1"/>
    <col min="5" max="5" width="8.83203125" style="4" customWidth="1"/>
    <col min="6" max="6" width="8.1640625" style="4" customWidth="1"/>
    <col min="7" max="13" width="11.33203125" style="4" customWidth="1"/>
    <col min="14" max="14" width="12.1640625" style="4" customWidth="1"/>
    <col min="15" max="15" width="11.33203125" style="4" customWidth="1"/>
    <col min="16" max="16" width="11.33203125" style="2" customWidth="1"/>
    <col min="17" max="17" width="3.33203125" style="4" customWidth="1"/>
    <col min="18" max="16384" width="9.1640625" style="4"/>
  </cols>
  <sheetData>
    <row r="1" spans="1:29" ht="18" x14ac:dyDescent="0.2">
      <c r="A1" s="113" t="str">
        <f>"Resultatbudget "&amp;'Res Bud År1'!D4&amp;" till "&amp;'Res Bud År1'!O4</f>
        <v>Resultatbudget jan-21 till dec-21</v>
      </c>
      <c r="B1" s="113"/>
      <c r="C1" s="114"/>
      <c r="D1" s="114"/>
      <c r="E1" s="114"/>
      <c r="F1" s="114"/>
      <c r="G1" s="114"/>
      <c r="H1" s="114"/>
      <c r="I1" s="114"/>
      <c r="J1" s="114"/>
      <c r="K1" s="114"/>
      <c r="L1" s="114"/>
      <c r="M1" s="114"/>
      <c r="N1" s="114"/>
      <c r="O1" s="114"/>
      <c r="P1" s="115"/>
      <c r="Q1" s="114"/>
    </row>
    <row r="2" spans="1:29" ht="18" x14ac:dyDescent="0.2">
      <c r="A2" s="427" t="str">
        <f>Kapitalbehov!A2</f>
        <v>Företagsnamn</v>
      </c>
      <c r="B2" s="427"/>
      <c r="C2" s="427"/>
      <c r="D2" s="427"/>
      <c r="E2" s="114"/>
      <c r="F2" s="114"/>
      <c r="G2" s="114"/>
      <c r="H2" s="213" t="s">
        <v>246</v>
      </c>
      <c r="I2" s="213" t="s">
        <v>139</v>
      </c>
      <c r="J2" s="114"/>
      <c r="K2" s="114"/>
      <c r="L2" s="213"/>
      <c r="M2" s="114"/>
      <c r="N2" s="114"/>
      <c r="O2" s="215"/>
      <c r="P2" s="115"/>
      <c r="Q2" s="114"/>
    </row>
    <row r="3" spans="1:29" x14ac:dyDescent="0.15">
      <c r="A3" s="115" t="str">
        <f>"Alla belopp "&amp;Kapitalbehov!$F$5</f>
        <v>Alla belopp kronor (kr)</v>
      </c>
      <c r="B3" s="116"/>
      <c r="C3" s="114"/>
      <c r="D3" s="114"/>
      <c r="E3" s="114"/>
      <c r="F3" s="114"/>
      <c r="G3" s="201" t="s">
        <v>341</v>
      </c>
      <c r="H3" s="214">
        <v>2021</v>
      </c>
      <c r="I3" s="214" t="s">
        <v>43</v>
      </c>
      <c r="J3" s="114"/>
      <c r="K3" s="201" t="s">
        <v>317</v>
      </c>
      <c r="L3" s="215" t="str">
        <f>Admin!I3</f>
        <v>jan-21</v>
      </c>
      <c r="M3" s="114"/>
      <c r="N3" s="114" t="str">
        <f>IF(O2&gt;12,"Från månad 13 se flikar för År2","")</f>
        <v/>
      </c>
      <c r="O3" s="114"/>
      <c r="P3" s="115"/>
      <c r="Q3" s="114"/>
    </row>
    <row r="4" spans="1:29" s="2" customFormat="1" ht="28" x14ac:dyDescent="0.15">
      <c r="A4" s="117" t="s">
        <v>52</v>
      </c>
      <c r="B4" s="118" t="s">
        <v>50</v>
      </c>
      <c r="C4" s="118" t="s">
        <v>320</v>
      </c>
      <c r="D4" s="128" t="str">
        <f t="array" ref="D4:O4">TRANSPOSE(Admin!K5:K16)</f>
        <v>jan-21</v>
      </c>
      <c r="E4" s="128" t="str">
        <v>feb-21</v>
      </c>
      <c r="F4" s="128" t="str">
        <v>mar-21</v>
      </c>
      <c r="G4" s="128" t="str">
        <v>apr-21</v>
      </c>
      <c r="H4" s="128" t="str">
        <v>maj-21</v>
      </c>
      <c r="I4" s="128" t="str">
        <v>jun-21</v>
      </c>
      <c r="J4" s="128" t="str">
        <v>jul-21</v>
      </c>
      <c r="K4" s="128" t="str">
        <v>aug-21</v>
      </c>
      <c r="L4" s="128" t="str">
        <v>sep-21</v>
      </c>
      <c r="M4" s="128" t="str">
        <v>okt-21</v>
      </c>
      <c r="N4" s="128" t="str">
        <v>nov-21</v>
      </c>
      <c r="O4" s="128" t="str">
        <v>dec-21</v>
      </c>
      <c r="P4" s="128" t="s">
        <v>46</v>
      </c>
      <c r="Q4" s="119"/>
      <c r="R4" s="4"/>
      <c r="T4" s="4"/>
    </row>
    <row r="5" spans="1:29" ht="14" x14ac:dyDescent="0.15">
      <c r="A5" s="83" t="s">
        <v>0</v>
      </c>
      <c r="B5" s="92">
        <v>0.25</v>
      </c>
      <c r="C5" s="93">
        <v>30</v>
      </c>
      <c r="D5" s="60"/>
      <c r="E5" s="60"/>
      <c r="F5" s="60"/>
      <c r="G5" s="60"/>
      <c r="H5" s="60"/>
      <c r="I5" s="60"/>
      <c r="J5" s="60"/>
      <c r="K5" s="60"/>
      <c r="L5" s="60"/>
      <c r="M5" s="60"/>
      <c r="N5" s="60"/>
      <c r="O5" s="60"/>
      <c r="P5" s="130">
        <f t="shared" ref="P5:P10" si="0">SUM(D5:O5)</f>
        <v>0</v>
      </c>
      <c r="Q5" s="129"/>
      <c r="S5" s="2"/>
      <c r="AC5" s="2"/>
    </row>
    <row r="6" spans="1:29" ht="14" x14ac:dyDescent="0.15">
      <c r="A6" s="83" t="s">
        <v>0</v>
      </c>
      <c r="B6" s="92">
        <v>0.25</v>
      </c>
      <c r="C6" s="93">
        <v>30</v>
      </c>
      <c r="D6" s="60"/>
      <c r="E6" s="60"/>
      <c r="F6" s="60"/>
      <c r="G6" s="60"/>
      <c r="H6" s="60"/>
      <c r="I6" s="60"/>
      <c r="J6" s="60"/>
      <c r="K6" s="60"/>
      <c r="L6" s="60"/>
      <c r="M6" s="60"/>
      <c r="N6" s="60"/>
      <c r="O6" s="60"/>
      <c r="P6" s="130">
        <f t="shared" si="0"/>
        <v>0</v>
      </c>
      <c r="Q6" s="129"/>
      <c r="S6" s="2"/>
      <c r="AC6" s="2"/>
    </row>
    <row r="7" spans="1:29" ht="14" x14ac:dyDescent="0.15">
      <c r="A7" s="83" t="s">
        <v>0</v>
      </c>
      <c r="B7" s="92">
        <v>0.25</v>
      </c>
      <c r="C7" s="93">
        <v>30</v>
      </c>
      <c r="D7" s="60"/>
      <c r="E7" s="60"/>
      <c r="F7" s="60"/>
      <c r="G7" s="60"/>
      <c r="H7" s="60"/>
      <c r="I7" s="60"/>
      <c r="J7" s="60"/>
      <c r="K7" s="60"/>
      <c r="L7" s="60"/>
      <c r="M7" s="60"/>
      <c r="N7" s="60"/>
      <c r="O7" s="60"/>
      <c r="P7" s="130">
        <f t="shared" si="0"/>
        <v>0</v>
      </c>
      <c r="Q7" s="129"/>
    </row>
    <row r="8" spans="1:29" s="2" customFormat="1" ht="14" x14ac:dyDescent="0.15">
      <c r="A8" s="120" t="s">
        <v>68</v>
      </c>
      <c r="B8" s="120"/>
      <c r="C8" s="121"/>
      <c r="D8" s="131">
        <f>SUM(D5:D7)</f>
        <v>0</v>
      </c>
      <c r="E8" s="131">
        <f t="shared" ref="E8:O8" si="1">SUM(E5:E7)</f>
        <v>0</v>
      </c>
      <c r="F8" s="131">
        <f t="shared" si="1"/>
        <v>0</v>
      </c>
      <c r="G8" s="131">
        <f t="shared" si="1"/>
        <v>0</v>
      </c>
      <c r="H8" s="131">
        <f t="shared" si="1"/>
        <v>0</v>
      </c>
      <c r="I8" s="131">
        <f t="shared" si="1"/>
        <v>0</v>
      </c>
      <c r="J8" s="131">
        <f t="shared" si="1"/>
        <v>0</v>
      </c>
      <c r="K8" s="131">
        <f t="shared" si="1"/>
        <v>0</v>
      </c>
      <c r="L8" s="131">
        <f t="shared" si="1"/>
        <v>0</v>
      </c>
      <c r="M8" s="131">
        <f t="shared" si="1"/>
        <v>0</v>
      </c>
      <c r="N8" s="131">
        <f t="shared" si="1"/>
        <v>0</v>
      </c>
      <c r="O8" s="131">
        <f t="shared" si="1"/>
        <v>0</v>
      </c>
      <c r="P8" s="131">
        <f>SUM(D8:O8)</f>
        <v>0</v>
      </c>
      <c r="Q8" s="132"/>
    </row>
    <row r="9" spans="1:29" ht="14" x14ac:dyDescent="0.15">
      <c r="A9" s="83" t="s">
        <v>187</v>
      </c>
      <c r="B9" s="92">
        <v>0.25</v>
      </c>
      <c r="C9" s="93"/>
      <c r="D9" s="60"/>
      <c r="E9" s="60"/>
      <c r="F9" s="60"/>
      <c r="G9" s="60"/>
      <c r="H9" s="60"/>
      <c r="I9" s="60"/>
      <c r="J9" s="60"/>
      <c r="K9" s="60"/>
      <c r="L9" s="60"/>
      <c r="M9" s="60"/>
      <c r="N9" s="60"/>
      <c r="O9" s="60"/>
      <c r="P9" s="130">
        <f t="shared" si="0"/>
        <v>0</v>
      </c>
      <c r="Q9" s="129"/>
    </row>
    <row r="10" spans="1:29" s="2" customFormat="1" ht="14" x14ac:dyDescent="0.15">
      <c r="A10" s="120" t="s">
        <v>23</v>
      </c>
      <c r="B10" s="120"/>
      <c r="C10" s="121"/>
      <c r="D10" s="131">
        <f>SUM(D8:D9)</f>
        <v>0</v>
      </c>
      <c r="E10" s="131">
        <f t="shared" ref="E10:O10" si="2">SUM(E8:E9)</f>
        <v>0</v>
      </c>
      <c r="F10" s="131">
        <f t="shared" si="2"/>
        <v>0</v>
      </c>
      <c r="G10" s="131">
        <f t="shared" si="2"/>
        <v>0</v>
      </c>
      <c r="H10" s="131">
        <f t="shared" si="2"/>
        <v>0</v>
      </c>
      <c r="I10" s="131">
        <f t="shared" si="2"/>
        <v>0</v>
      </c>
      <c r="J10" s="131">
        <f t="shared" si="2"/>
        <v>0</v>
      </c>
      <c r="K10" s="131">
        <f t="shared" si="2"/>
        <v>0</v>
      </c>
      <c r="L10" s="131">
        <f t="shared" si="2"/>
        <v>0</v>
      </c>
      <c r="M10" s="131">
        <f t="shared" si="2"/>
        <v>0</v>
      </c>
      <c r="N10" s="131">
        <f t="shared" si="2"/>
        <v>0</v>
      </c>
      <c r="O10" s="131">
        <f t="shared" si="2"/>
        <v>0</v>
      </c>
      <c r="P10" s="131">
        <f t="shared" si="0"/>
        <v>0</v>
      </c>
      <c r="Q10" s="132"/>
    </row>
    <row r="11" spans="1:29" x14ac:dyDescent="0.15">
      <c r="A11" s="129"/>
      <c r="B11" s="129"/>
      <c r="C11" s="129"/>
      <c r="D11" s="129"/>
      <c r="E11" s="129"/>
      <c r="F11" s="129"/>
      <c r="G11" s="129"/>
      <c r="H11" s="129"/>
      <c r="I11" s="129"/>
      <c r="J11" s="129"/>
      <c r="K11" s="129"/>
      <c r="L11" s="129"/>
      <c r="M11" s="129"/>
      <c r="N11" s="129"/>
      <c r="O11" s="129"/>
      <c r="P11" s="133"/>
      <c r="Q11" s="129"/>
    </row>
    <row r="12" spans="1:29" ht="28" x14ac:dyDescent="0.15">
      <c r="A12" s="117" t="s">
        <v>360</v>
      </c>
      <c r="B12" s="118" t="s">
        <v>50</v>
      </c>
      <c r="C12" s="118" t="s">
        <v>320</v>
      </c>
      <c r="D12" s="128" t="s">
        <v>72</v>
      </c>
      <c r="E12" s="128" t="s">
        <v>73</v>
      </c>
      <c r="F12" s="128" t="s">
        <v>74</v>
      </c>
      <c r="G12" s="128" t="s">
        <v>75</v>
      </c>
      <c r="H12" s="128" t="s">
        <v>76</v>
      </c>
      <c r="I12" s="128" t="s">
        <v>77</v>
      </c>
      <c r="J12" s="128" t="s">
        <v>78</v>
      </c>
      <c r="K12" s="128" t="s">
        <v>79</v>
      </c>
      <c r="L12" s="128" t="s">
        <v>80</v>
      </c>
      <c r="M12" s="128" t="s">
        <v>81</v>
      </c>
      <c r="N12" s="128" t="s">
        <v>82</v>
      </c>
      <c r="O12" s="128" t="s">
        <v>83</v>
      </c>
      <c r="P12" s="128" t="s">
        <v>46</v>
      </c>
      <c r="Q12" s="129"/>
    </row>
    <row r="13" spans="1:29" ht="30" customHeight="1" x14ac:dyDescent="0.15">
      <c r="A13" s="83" t="s">
        <v>1</v>
      </c>
      <c r="B13" s="92">
        <v>0.25</v>
      </c>
      <c r="C13" s="93">
        <v>30</v>
      </c>
      <c r="D13" s="60"/>
      <c r="E13" s="60"/>
      <c r="F13" s="60"/>
      <c r="G13" s="60"/>
      <c r="H13" s="60"/>
      <c r="I13" s="60"/>
      <c r="J13" s="60"/>
      <c r="K13" s="60"/>
      <c r="L13" s="60"/>
      <c r="M13" s="60"/>
      <c r="N13" s="60"/>
      <c r="O13" s="60"/>
      <c r="P13" s="130">
        <f>SUM(D13:O13)</f>
        <v>0</v>
      </c>
      <c r="Q13" s="129"/>
    </row>
    <row r="14" spans="1:29" ht="30" customHeight="1" x14ac:dyDescent="0.15">
      <c r="A14" s="83" t="s">
        <v>1</v>
      </c>
      <c r="B14" s="92">
        <v>0.25</v>
      </c>
      <c r="C14" s="93">
        <v>30</v>
      </c>
      <c r="D14" s="60"/>
      <c r="E14" s="60"/>
      <c r="F14" s="60"/>
      <c r="G14" s="60"/>
      <c r="H14" s="60"/>
      <c r="I14" s="60"/>
      <c r="J14" s="60"/>
      <c r="K14" s="60"/>
      <c r="L14" s="60"/>
      <c r="M14" s="60"/>
      <c r="N14" s="60"/>
      <c r="O14" s="60"/>
      <c r="P14" s="130">
        <f>SUM(D14:O14)</f>
        <v>0</v>
      </c>
      <c r="Q14" s="129"/>
    </row>
    <row r="15" spans="1:29" ht="30" customHeight="1" x14ac:dyDescent="0.15">
      <c r="A15" s="83" t="s">
        <v>1</v>
      </c>
      <c r="B15" s="92">
        <v>0.25</v>
      </c>
      <c r="C15" s="93">
        <v>30</v>
      </c>
      <c r="D15" s="60"/>
      <c r="E15" s="60"/>
      <c r="F15" s="60"/>
      <c r="G15" s="60"/>
      <c r="H15" s="60"/>
      <c r="I15" s="60"/>
      <c r="J15" s="60"/>
      <c r="K15" s="60"/>
      <c r="L15" s="60"/>
      <c r="M15" s="60"/>
      <c r="N15" s="60"/>
      <c r="O15" s="60"/>
      <c r="P15" s="130">
        <f>SUM(D15:O15)</f>
        <v>0</v>
      </c>
      <c r="Q15" s="129"/>
      <c r="R15" s="82"/>
    </row>
    <row r="16" spans="1:29" ht="30" customHeight="1" x14ac:dyDescent="0.15">
      <c r="A16" s="83" t="s">
        <v>1</v>
      </c>
      <c r="B16" s="92">
        <v>0.25</v>
      </c>
      <c r="C16" s="93">
        <v>30</v>
      </c>
      <c r="D16" s="60"/>
      <c r="E16" s="60"/>
      <c r="F16" s="60"/>
      <c r="G16" s="60"/>
      <c r="H16" s="60"/>
      <c r="I16" s="60"/>
      <c r="J16" s="60"/>
      <c r="K16" s="60"/>
      <c r="L16" s="60"/>
      <c r="M16" s="60"/>
      <c r="N16" s="60"/>
      <c r="O16" s="60"/>
      <c r="P16" s="130">
        <f>SUM(D16:O16)</f>
        <v>0</v>
      </c>
      <c r="Q16" s="129"/>
      <c r="R16" s="82"/>
    </row>
    <row r="17" spans="1:18" s="2" customFormat="1" ht="14" x14ac:dyDescent="0.15">
      <c r="A17" s="120" t="s">
        <v>24</v>
      </c>
      <c r="B17" s="120"/>
      <c r="C17" s="121"/>
      <c r="D17" s="131">
        <f t="shared" ref="D17:O17" si="3">SUM(D12:D16)</f>
        <v>0</v>
      </c>
      <c r="E17" s="131">
        <f t="shared" si="3"/>
        <v>0</v>
      </c>
      <c r="F17" s="131">
        <f t="shared" si="3"/>
        <v>0</v>
      </c>
      <c r="G17" s="131">
        <f t="shared" si="3"/>
        <v>0</v>
      </c>
      <c r="H17" s="131">
        <f t="shared" si="3"/>
        <v>0</v>
      </c>
      <c r="I17" s="131">
        <f t="shared" si="3"/>
        <v>0</v>
      </c>
      <c r="J17" s="131">
        <f t="shared" si="3"/>
        <v>0</v>
      </c>
      <c r="K17" s="131">
        <f t="shared" si="3"/>
        <v>0</v>
      </c>
      <c r="L17" s="131">
        <f t="shared" si="3"/>
        <v>0</v>
      </c>
      <c r="M17" s="131">
        <f t="shared" si="3"/>
        <v>0</v>
      </c>
      <c r="N17" s="131">
        <f t="shared" si="3"/>
        <v>0</v>
      </c>
      <c r="O17" s="131">
        <f t="shared" si="3"/>
        <v>0</v>
      </c>
      <c r="P17" s="131">
        <f>SUM(D17:O17)</f>
        <v>0</v>
      </c>
      <c r="Q17" s="132"/>
    </row>
    <row r="18" spans="1:18" s="2" customFormat="1" x14ac:dyDescent="0.15">
      <c r="A18" s="123"/>
      <c r="B18" s="123"/>
      <c r="C18" s="124"/>
      <c r="D18" s="132"/>
      <c r="E18" s="132"/>
      <c r="F18" s="132"/>
      <c r="G18" s="132"/>
      <c r="H18" s="132"/>
      <c r="I18" s="132"/>
      <c r="J18" s="132"/>
      <c r="K18" s="132"/>
      <c r="L18" s="132"/>
      <c r="M18" s="132"/>
      <c r="N18" s="132"/>
      <c r="O18" s="132"/>
      <c r="P18" s="132"/>
      <c r="Q18" s="132"/>
    </row>
    <row r="19" spans="1:18" s="2" customFormat="1" hidden="1" x14ac:dyDescent="0.15">
      <c r="A19" s="124" t="s">
        <v>240</v>
      </c>
      <c r="B19" s="123"/>
      <c r="C19" s="124"/>
      <c r="D19" s="132"/>
      <c r="E19" s="132"/>
      <c r="F19" s="132"/>
      <c r="G19" s="132"/>
      <c r="H19" s="132"/>
      <c r="I19" s="132"/>
      <c r="J19" s="132"/>
      <c r="K19" s="132"/>
      <c r="L19" s="132"/>
      <c r="M19" s="132"/>
      <c r="N19" s="132"/>
      <c r="O19" s="132"/>
      <c r="P19" s="132"/>
      <c r="Q19" s="132"/>
    </row>
    <row r="20" spans="1:18" s="2" customFormat="1" hidden="1" x14ac:dyDescent="0.15">
      <c r="A20" s="424" t="s">
        <v>242</v>
      </c>
      <c r="B20" s="425"/>
      <c r="C20" s="425"/>
      <c r="D20" s="426"/>
      <c r="E20" s="132"/>
      <c r="F20" s="132"/>
      <c r="G20" s="132"/>
      <c r="H20" s="132"/>
      <c r="I20" s="132"/>
      <c r="J20" s="132"/>
      <c r="K20" s="132"/>
      <c r="L20" s="132"/>
      <c r="M20" s="132"/>
      <c r="N20" s="132"/>
      <c r="O20" s="132"/>
      <c r="P20" s="132"/>
      <c r="Q20" s="132"/>
    </row>
    <row r="21" spans="1:18" s="2" customFormat="1" hidden="1" x14ac:dyDescent="0.15">
      <c r="A21" s="123"/>
      <c r="B21" s="123"/>
      <c r="C21" s="124"/>
      <c r="D21" s="337" t="str">
        <f>IF(AND(LagerHantering=1,P22&lt;&gt;0),"Ingen lagerförändring ska matas in när man valt: inget lager, förbrukning=inköp","")</f>
        <v/>
      </c>
      <c r="E21" s="132"/>
      <c r="F21" s="132"/>
      <c r="G21" s="132"/>
      <c r="H21" s="132"/>
      <c r="I21" s="132"/>
      <c r="J21" s="132"/>
      <c r="K21" s="132"/>
      <c r="L21" s="132"/>
      <c r="M21" s="132"/>
      <c r="N21" s="132"/>
      <c r="O21" s="132"/>
      <c r="P21" s="132"/>
      <c r="Q21" s="132"/>
    </row>
    <row r="22" spans="1:18" s="2" customFormat="1" ht="14" x14ac:dyDescent="0.15">
      <c r="A22" s="123" t="str">
        <f>IF(LagerHantering=2,"Varulagerförändring +/-","")</f>
        <v>Varulagerförändring +/-</v>
      </c>
      <c r="B22" s="123"/>
      <c r="C22" s="124"/>
      <c r="D22" s="197"/>
      <c r="E22" s="197"/>
      <c r="F22" s="197"/>
      <c r="G22" s="197"/>
      <c r="H22" s="197"/>
      <c r="I22" s="197"/>
      <c r="J22" s="197"/>
      <c r="K22" s="197"/>
      <c r="L22" s="197"/>
      <c r="M22" s="197"/>
      <c r="N22" s="197"/>
      <c r="O22" s="197"/>
      <c r="P22" s="199">
        <f>SUM(D22:O22)</f>
        <v>0</v>
      </c>
      <c r="Q22" s="132"/>
    </row>
    <row r="23" spans="1:18" s="2" customFormat="1" ht="14" x14ac:dyDescent="0.15">
      <c r="A23" s="123" t="str">
        <f>IF(LagerHantering=2,"Varulager (kvar i lager)","")</f>
        <v>Varulager (kvar i lager)</v>
      </c>
      <c r="B23" s="123"/>
      <c r="C23" s="124"/>
      <c r="D23" s="198">
        <f>SUM($D$22:D22)</f>
        <v>0</v>
      </c>
      <c r="E23" s="198">
        <f>SUM($D$22:E22)</f>
        <v>0</v>
      </c>
      <c r="F23" s="198">
        <f>SUM($D$22:F22)</f>
        <v>0</v>
      </c>
      <c r="G23" s="198">
        <f>SUM($D$22:G22)</f>
        <v>0</v>
      </c>
      <c r="H23" s="198">
        <f>SUM($D$22:H22)</f>
        <v>0</v>
      </c>
      <c r="I23" s="198">
        <f>SUM($D$22:I22)</f>
        <v>0</v>
      </c>
      <c r="J23" s="198">
        <f>SUM($D$22:J22)</f>
        <v>0</v>
      </c>
      <c r="K23" s="198">
        <f>SUM($D$22:K22)</f>
        <v>0</v>
      </c>
      <c r="L23" s="198">
        <f>SUM($D$22:L22)</f>
        <v>0</v>
      </c>
      <c r="M23" s="198">
        <f>SUM($D$22:M22)</f>
        <v>0</v>
      </c>
      <c r="N23" s="198">
        <f>SUM($D$22:N22)</f>
        <v>0</v>
      </c>
      <c r="O23" s="198">
        <f>SUM($D$22:O22)</f>
        <v>0</v>
      </c>
      <c r="P23" s="132"/>
      <c r="Q23" s="132"/>
    </row>
    <row r="24" spans="1:18" s="2" customFormat="1" hidden="1" outlineLevel="1" x14ac:dyDescent="0.15">
      <c r="A24" s="123"/>
      <c r="B24" s="123"/>
      <c r="C24" s="124"/>
      <c r="D24" s="132"/>
      <c r="E24" s="132"/>
      <c r="F24" s="132"/>
      <c r="G24" s="132"/>
      <c r="H24" s="132"/>
      <c r="I24" s="132"/>
      <c r="J24" s="132"/>
      <c r="K24" s="132"/>
      <c r="L24" s="132"/>
      <c r="M24" s="132"/>
      <c r="N24" s="132"/>
      <c r="O24" s="132"/>
      <c r="P24" s="132"/>
      <c r="Q24" s="132"/>
    </row>
    <row r="25" spans="1:18" s="2" customFormat="1" hidden="1" outlineLevel="1" x14ac:dyDescent="0.15">
      <c r="A25" s="123"/>
      <c r="B25" s="123"/>
      <c r="C25" s="124"/>
      <c r="D25" s="132"/>
      <c r="E25" s="132"/>
      <c r="F25" s="132"/>
      <c r="G25" s="132"/>
      <c r="H25" s="132"/>
      <c r="I25" s="132"/>
      <c r="J25" s="132"/>
      <c r="K25" s="132"/>
      <c r="L25" s="132"/>
      <c r="M25" s="132"/>
      <c r="N25" s="132"/>
      <c r="O25" s="132"/>
      <c r="P25" s="132"/>
      <c r="Q25" s="132"/>
    </row>
    <row r="26" spans="1:18" collapsed="1" x14ac:dyDescent="0.15">
      <c r="A26" s="225" t="str">
        <f>IF(SUM(D26:O26)&gt;0,"Lager ökning kan inte vara &gt;inköp","")</f>
        <v/>
      </c>
      <c r="B26" s="129"/>
      <c r="C26" s="129"/>
      <c r="D26" s="225" t="str">
        <f>IF(D22&gt;D17,D22-D17,"")</f>
        <v/>
      </c>
      <c r="E26" s="225" t="str">
        <f t="shared" ref="E26:O26" si="4">IF(E22&gt;E17,E22-E17,"")</f>
        <v/>
      </c>
      <c r="F26" s="225" t="str">
        <f t="shared" si="4"/>
        <v/>
      </c>
      <c r="G26" s="225" t="str">
        <f t="shared" si="4"/>
        <v/>
      </c>
      <c r="H26" s="225" t="str">
        <f t="shared" si="4"/>
        <v/>
      </c>
      <c r="I26" s="225" t="str">
        <f t="shared" si="4"/>
        <v/>
      </c>
      <c r="J26" s="225" t="str">
        <f t="shared" si="4"/>
        <v/>
      </c>
      <c r="K26" s="225" t="str">
        <f t="shared" si="4"/>
        <v/>
      </c>
      <c r="L26" s="225" t="str">
        <f t="shared" si="4"/>
        <v/>
      </c>
      <c r="M26" s="225" t="str">
        <f t="shared" si="4"/>
        <v/>
      </c>
      <c r="N26" s="225" t="str">
        <f t="shared" si="4"/>
        <v/>
      </c>
      <c r="O26" s="225" t="str">
        <f t="shared" si="4"/>
        <v/>
      </c>
      <c r="P26" s="133"/>
      <c r="Q26" s="129"/>
      <c r="R26" s="2"/>
    </row>
    <row r="27" spans="1:18" s="2" customFormat="1" ht="14" x14ac:dyDescent="0.15">
      <c r="A27" s="120" t="s">
        <v>47</v>
      </c>
      <c r="B27" s="120"/>
      <c r="C27" s="121"/>
      <c r="D27" s="131">
        <f>D10-D17+D22</f>
        <v>0</v>
      </c>
      <c r="E27" s="131">
        <f>E10-E17+E22</f>
        <v>0</v>
      </c>
      <c r="F27" s="131">
        <f t="shared" ref="F27:O27" si="5">F10-F17+F22</f>
        <v>0</v>
      </c>
      <c r="G27" s="131">
        <f t="shared" si="5"/>
        <v>0</v>
      </c>
      <c r="H27" s="131">
        <f t="shared" si="5"/>
        <v>0</v>
      </c>
      <c r="I27" s="131">
        <f t="shared" si="5"/>
        <v>0</v>
      </c>
      <c r="J27" s="131">
        <f t="shared" si="5"/>
        <v>0</v>
      </c>
      <c r="K27" s="131">
        <f t="shared" si="5"/>
        <v>0</v>
      </c>
      <c r="L27" s="131">
        <f t="shared" si="5"/>
        <v>0</v>
      </c>
      <c r="M27" s="131">
        <f t="shared" si="5"/>
        <v>0</v>
      </c>
      <c r="N27" s="131">
        <f t="shared" si="5"/>
        <v>0</v>
      </c>
      <c r="O27" s="131">
        <f t="shared" si="5"/>
        <v>0</v>
      </c>
      <c r="P27" s="131">
        <f>SUM(D27:O27)</f>
        <v>0</v>
      </c>
      <c r="Q27" s="132"/>
    </row>
    <row r="28" spans="1:18" s="2" customFormat="1" x14ac:dyDescent="0.15">
      <c r="A28" s="123"/>
      <c r="B28" s="123"/>
      <c r="C28" s="124"/>
      <c r="D28" s="132"/>
      <c r="E28" s="132"/>
      <c r="F28" s="132"/>
      <c r="G28" s="132"/>
      <c r="H28" s="132"/>
      <c r="I28" s="132"/>
      <c r="J28" s="132"/>
      <c r="K28" s="132"/>
      <c r="L28" s="132"/>
      <c r="M28" s="132"/>
      <c r="N28" s="132"/>
      <c r="O28" s="132"/>
      <c r="P28" s="132"/>
      <c r="Q28" s="132"/>
    </row>
    <row r="29" spans="1:18" s="100" customFormat="1" hidden="1" outlineLevel="1" x14ac:dyDescent="0.15">
      <c r="A29" s="125"/>
      <c r="B29" s="134"/>
      <c r="C29" s="126"/>
      <c r="D29" s="135"/>
      <c r="E29" s="135"/>
      <c r="F29" s="135"/>
      <c r="G29" s="135"/>
      <c r="H29" s="135"/>
      <c r="I29" s="135"/>
      <c r="J29" s="135"/>
      <c r="K29" s="135"/>
      <c r="L29" s="135"/>
      <c r="M29" s="135"/>
      <c r="N29" s="135"/>
      <c r="O29" s="135"/>
      <c r="P29" s="135"/>
      <c r="Q29" s="135"/>
    </row>
    <row r="30" spans="1:18" s="100" customFormat="1" hidden="1" outlineLevel="1" x14ac:dyDescent="0.15">
      <c r="A30" s="125"/>
      <c r="B30" s="134"/>
      <c r="C30" s="126"/>
      <c r="D30" s="135"/>
      <c r="E30" s="135"/>
      <c r="F30" s="135"/>
      <c r="G30" s="135"/>
      <c r="H30" s="135"/>
      <c r="I30" s="135"/>
      <c r="J30" s="135"/>
      <c r="K30" s="135"/>
      <c r="L30" s="135"/>
      <c r="M30" s="135"/>
      <c r="N30" s="135"/>
      <c r="O30" s="135"/>
      <c r="P30" s="135"/>
      <c r="Q30" s="135"/>
    </row>
    <row r="31" spans="1:18" s="100" customFormat="1" collapsed="1" x14ac:dyDescent="0.15">
      <c r="A31" s="125"/>
      <c r="B31" s="134"/>
      <c r="C31" s="126"/>
      <c r="D31" s="135"/>
      <c r="E31" s="135"/>
      <c r="F31" s="135"/>
      <c r="G31" s="135"/>
      <c r="H31" s="135"/>
      <c r="I31" s="135"/>
      <c r="J31" s="135"/>
      <c r="K31" s="135"/>
      <c r="L31" s="135"/>
      <c r="M31" s="135"/>
      <c r="N31" s="135"/>
      <c r="O31" s="135"/>
      <c r="P31" s="135"/>
      <c r="Q31" s="135"/>
    </row>
    <row r="32" spans="1:18" ht="28" x14ac:dyDescent="0.15">
      <c r="A32" s="117" t="s">
        <v>55</v>
      </c>
      <c r="B32" s="118" t="s">
        <v>50</v>
      </c>
      <c r="C32" s="118" t="s">
        <v>22</v>
      </c>
      <c r="D32" s="128" t="str">
        <f>D$4</f>
        <v>jan-21</v>
      </c>
      <c r="E32" s="128" t="str">
        <f t="shared" ref="E32:O32" si="6">E$4</f>
        <v>feb-21</v>
      </c>
      <c r="F32" s="128" t="str">
        <f t="shared" si="6"/>
        <v>mar-21</v>
      </c>
      <c r="G32" s="128" t="str">
        <f t="shared" si="6"/>
        <v>apr-21</v>
      </c>
      <c r="H32" s="128" t="str">
        <f t="shared" si="6"/>
        <v>maj-21</v>
      </c>
      <c r="I32" s="128" t="str">
        <f t="shared" si="6"/>
        <v>jun-21</v>
      </c>
      <c r="J32" s="128" t="str">
        <f t="shared" si="6"/>
        <v>jul-21</v>
      </c>
      <c r="K32" s="128" t="str">
        <f t="shared" si="6"/>
        <v>aug-21</v>
      </c>
      <c r="L32" s="128" t="str">
        <f t="shared" si="6"/>
        <v>sep-21</v>
      </c>
      <c r="M32" s="128" t="str">
        <f t="shared" si="6"/>
        <v>okt-21</v>
      </c>
      <c r="N32" s="128" t="str">
        <f t="shared" si="6"/>
        <v>nov-21</v>
      </c>
      <c r="O32" s="128" t="str">
        <f t="shared" si="6"/>
        <v>dec-21</v>
      </c>
      <c r="P32" s="128" t="s">
        <v>46</v>
      </c>
      <c r="Q32" s="129"/>
    </row>
    <row r="33" spans="1:17" ht="14" x14ac:dyDescent="0.15">
      <c r="A33" s="122" t="s">
        <v>2</v>
      </c>
      <c r="B33" s="92">
        <v>0.25</v>
      </c>
      <c r="C33" s="93">
        <v>30</v>
      </c>
      <c r="D33" s="60"/>
      <c r="E33" s="60"/>
      <c r="F33" s="60"/>
      <c r="G33" s="60"/>
      <c r="H33" s="60"/>
      <c r="I33" s="60"/>
      <c r="J33" s="60"/>
      <c r="K33" s="60"/>
      <c r="L33" s="60"/>
      <c r="M33" s="60"/>
      <c r="N33" s="60"/>
      <c r="O33" s="60"/>
      <c r="P33" s="130">
        <f t="shared" ref="P33:P50" si="7">SUM(D33:O33)</f>
        <v>0</v>
      </c>
      <c r="Q33" s="129"/>
    </row>
    <row r="34" spans="1:17" ht="28" x14ac:dyDescent="0.15">
      <c r="A34" s="122" t="s">
        <v>3</v>
      </c>
      <c r="B34" s="92">
        <v>0.25</v>
      </c>
      <c r="C34" s="93">
        <v>30</v>
      </c>
      <c r="D34" s="60"/>
      <c r="E34" s="60"/>
      <c r="F34" s="60"/>
      <c r="G34" s="60"/>
      <c r="H34" s="60"/>
      <c r="I34" s="60"/>
      <c r="J34" s="60"/>
      <c r="K34" s="60"/>
      <c r="L34" s="60"/>
      <c r="M34" s="60"/>
      <c r="N34" s="60"/>
      <c r="O34" s="60"/>
      <c r="P34" s="130">
        <f t="shared" si="7"/>
        <v>0</v>
      </c>
      <c r="Q34" s="129"/>
    </row>
    <row r="35" spans="1:17" ht="28" x14ac:dyDescent="0.15">
      <c r="A35" s="122" t="s">
        <v>4</v>
      </c>
      <c r="B35" s="92">
        <v>0.25</v>
      </c>
      <c r="C35" s="93">
        <v>30</v>
      </c>
      <c r="D35" s="60"/>
      <c r="E35" s="60"/>
      <c r="F35" s="60"/>
      <c r="G35" s="60"/>
      <c r="H35" s="60"/>
      <c r="I35" s="60"/>
      <c r="J35" s="60"/>
      <c r="K35" s="60"/>
      <c r="L35" s="60"/>
      <c r="M35" s="60"/>
      <c r="N35" s="60"/>
      <c r="O35" s="60"/>
      <c r="P35" s="130">
        <f t="shared" si="7"/>
        <v>0</v>
      </c>
      <c r="Q35" s="129"/>
    </row>
    <row r="36" spans="1:17" ht="14" x14ac:dyDescent="0.15">
      <c r="A36" s="122" t="s">
        <v>5</v>
      </c>
      <c r="B36" s="92">
        <v>0.25</v>
      </c>
      <c r="C36" s="93">
        <v>30</v>
      </c>
      <c r="D36" s="60"/>
      <c r="E36" s="60"/>
      <c r="F36" s="60"/>
      <c r="G36" s="60"/>
      <c r="H36" s="60"/>
      <c r="I36" s="60"/>
      <c r="J36" s="60"/>
      <c r="K36" s="60"/>
      <c r="L36" s="60"/>
      <c r="M36" s="60"/>
      <c r="N36" s="60"/>
      <c r="O36" s="60"/>
      <c r="P36" s="130">
        <f t="shared" si="7"/>
        <v>0</v>
      </c>
      <c r="Q36" s="129"/>
    </row>
    <row r="37" spans="1:17" ht="28" x14ac:dyDescent="0.15">
      <c r="A37" s="122" t="s">
        <v>6</v>
      </c>
      <c r="B37" s="92">
        <v>0.25</v>
      </c>
      <c r="C37" s="93">
        <v>30</v>
      </c>
      <c r="D37" s="60"/>
      <c r="E37" s="60"/>
      <c r="F37" s="60"/>
      <c r="G37" s="60"/>
      <c r="H37" s="60"/>
      <c r="I37" s="60"/>
      <c r="J37" s="60"/>
      <c r="K37" s="60"/>
      <c r="L37" s="60"/>
      <c r="M37" s="60"/>
      <c r="N37" s="60"/>
      <c r="O37" s="60"/>
      <c r="P37" s="130">
        <f t="shared" si="7"/>
        <v>0</v>
      </c>
      <c r="Q37" s="129"/>
    </row>
    <row r="38" spans="1:17" ht="14" x14ac:dyDescent="0.15">
      <c r="A38" s="122" t="s">
        <v>7</v>
      </c>
      <c r="B38" s="92">
        <v>0.25</v>
      </c>
      <c r="C38" s="93">
        <v>30</v>
      </c>
      <c r="D38" s="60"/>
      <c r="E38" s="60"/>
      <c r="F38" s="60"/>
      <c r="G38" s="60"/>
      <c r="H38" s="60"/>
      <c r="I38" s="60"/>
      <c r="J38" s="60"/>
      <c r="K38" s="60"/>
      <c r="L38" s="60"/>
      <c r="M38" s="60"/>
      <c r="N38" s="60"/>
      <c r="O38" s="60"/>
      <c r="P38" s="130">
        <f t="shared" si="7"/>
        <v>0</v>
      </c>
      <c r="Q38" s="129"/>
    </row>
    <row r="39" spans="1:17" ht="28" x14ac:dyDescent="0.15">
      <c r="A39" s="122" t="s">
        <v>25</v>
      </c>
      <c r="B39" s="92">
        <v>0.25</v>
      </c>
      <c r="C39" s="93">
        <v>30</v>
      </c>
      <c r="D39" s="60"/>
      <c r="E39" s="60"/>
      <c r="F39" s="60"/>
      <c r="G39" s="60"/>
      <c r="H39" s="60"/>
      <c r="I39" s="60"/>
      <c r="J39" s="60"/>
      <c r="K39" s="60"/>
      <c r="L39" s="60"/>
      <c r="M39" s="60"/>
      <c r="N39" s="60"/>
      <c r="O39" s="60"/>
      <c r="P39" s="130">
        <f t="shared" si="7"/>
        <v>0</v>
      </c>
      <c r="Q39" s="129"/>
    </row>
    <row r="40" spans="1:17" ht="28" x14ac:dyDescent="0.15">
      <c r="A40" s="122" t="s">
        <v>8</v>
      </c>
      <c r="B40" s="92">
        <v>0.25</v>
      </c>
      <c r="C40" s="93">
        <v>30</v>
      </c>
      <c r="D40" s="60"/>
      <c r="E40" s="60"/>
      <c r="F40" s="60"/>
      <c r="G40" s="60"/>
      <c r="H40" s="60"/>
      <c r="I40" s="60"/>
      <c r="J40" s="60"/>
      <c r="K40" s="60"/>
      <c r="L40" s="60"/>
      <c r="M40" s="60"/>
      <c r="N40" s="60"/>
      <c r="O40" s="60"/>
      <c r="P40" s="130">
        <f t="shared" si="7"/>
        <v>0</v>
      </c>
      <c r="Q40" s="129"/>
    </row>
    <row r="41" spans="1:17" ht="14" x14ac:dyDescent="0.15">
      <c r="A41" s="122" t="s">
        <v>9</v>
      </c>
      <c r="B41" s="92">
        <v>0.25</v>
      </c>
      <c r="C41" s="93">
        <v>30</v>
      </c>
      <c r="D41" s="60"/>
      <c r="E41" s="60"/>
      <c r="F41" s="60"/>
      <c r="G41" s="60"/>
      <c r="H41" s="60"/>
      <c r="I41" s="60"/>
      <c r="J41" s="60"/>
      <c r="K41" s="60"/>
      <c r="L41" s="60"/>
      <c r="M41" s="60"/>
      <c r="N41" s="60"/>
      <c r="O41" s="60"/>
      <c r="P41" s="130">
        <f t="shared" si="7"/>
        <v>0</v>
      </c>
      <c r="Q41" s="129"/>
    </row>
    <row r="42" spans="1:17" ht="14" x14ac:dyDescent="0.15">
      <c r="A42" s="122" t="s">
        <v>10</v>
      </c>
      <c r="B42" s="92">
        <v>0.25</v>
      </c>
      <c r="C42" s="93">
        <v>30</v>
      </c>
      <c r="D42" s="60"/>
      <c r="E42" s="60"/>
      <c r="F42" s="60"/>
      <c r="G42" s="60"/>
      <c r="H42" s="60"/>
      <c r="I42" s="60"/>
      <c r="J42" s="60"/>
      <c r="K42" s="60"/>
      <c r="L42" s="60"/>
      <c r="M42" s="60"/>
      <c r="N42" s="60"/>
      <c r="O42" s="60"/>
      <c r="P42" s="130">
        <f t="shared" si="7"/>
        <v>0</v>
      </c>
      <c r="Q42" s="129"/>
    </row>
    <row r="43" spans="1:17" ht="28" x14ac:dyDescent="0.15">
      <c r="A43" s="122" t="s">
        <v>26</v>
      </c>
      <c r="B43" s="92">
        <v>0.25</v>
      </c>
      <c r="C43" s="93">
        <v>30</v>
      </c>
      <c r="D43" s="60"/>
      <c r="E43" s="60"/>
      <c r="F43" s="60"/>
      <c r="G43" s="60"/>
      <c r="H43" s="60"/>
      <c r="I43" s="60"/>
      <c r="J43" s="60"/>
      <c r="K43" s="60"/>
      <c r="L43" s="60"/>
      <c r="M43" s="60"/>
      <c r="N43" s="60"/>
      <c r="O43" s="60"/>
      <c r="P43" s="130">
        <f t="shared" si="7"/>
        <v>0</v>
      </c>
      <c r="Q43" s="129"/>
    </row>
    <row r="44" spans="1:17" ht="14" x14ac:dyDescent="0.15">
      <c r="A44" s="122" t="s">
        <v>307</v>
      </c>
      <c r="B44" s="92">
        <v>0.25</v>
      </c>
      <c r="C44" s="93">
        <v>30</v>
      </c>
      <c r="D44" s="60"/>
      <c r="E44" s="60"/>
      <c r="F44" s="60"/>
      <c r="G44" s="60"/>
      <c r="H44" s="60"/>
      <c r="I44" s="60"/>
      <c r="J44" s="60"/>
      <c r="K44" s="60"/>
      <c r="L44" s="60"/>
      <c r="M44" s="60"/>
      <c r="N44" s="60"/>
      <c r="O44" s="60"/>
      <c r="P44" s="130">
        <f t="shared" si="7"/>
        <v>0</v>
      </c>
      <c r="Q44" s="129"/>
    </row>
    <row r="45" spans="1:17" ht="14" x14ac:dyDescent="0.15">
      <c r="A45" s="122" t="s">
        <v>11</v>
      </c>
      <c r="B45" s="92">
        <v>0.25</v>
      </c>
      <c r="C45" s="93">
        <v>30</v>
      </c>
      <c r="D45" s="60"/>
      <c r="E45" s="60"/>
      <c r="F45" s="60"/>
      <c r="G45" s="60"/>
      <c r="H45" s="60"/>
      <c r="I45" s="60"/>
      <c r="J45" s="60"/>
      <c r="K45" s="60"/>
      <c r="L45" s="60"/>
      <c r="M45" s="60"/>
      <c r="N45" s="60"/>
      <c r="O45" s="60"/>
      <c r="P45" s="130">
        <f t="shared" si="7"/>
        <v>0</v>
      </c>
      <c r="Q45" s="129"/>
    </row>
    <row r="46" spans="1:17" ht="14" x14ac:dyDescent="0.15">
      <c r="A46" s="122" t="s">
        <v>12</v>
      </c>
      <c r="B46" s="92">
        <v>0.25</v>
      </c>
      <c r="C46" s="93">
        <v>30</v>
      </c>
      <c r="D46" s="60"/>
      <c r="E46" s="60"/>
      <c r="F46" s="60"/>
      <c r="G46" s="60"/>
      <c r="H46" s="60"/>
      <c r="I46" s="60"/>
      <c r="J46" s="60"/>
      <c r="K46" s="60"/>
      <c r="L46" s="60"/>
      <c r="M46" s="60"/>
      <c r="N46" s="60"/>
      <c r="O46" s="60"/>
      <c r="P46" s="130">
        <f t="shared" si="7"/>
        <v>0</v>
      </c>
      <c r="Q46" s="129"/>
    </row>
    <row r="47" spans="1:17" ht="14" x14ac:dyDescent="0.15">
      <c r="A47" s="122" t="s">
        <v>13</v>
      </c>
      <c r="B47" s="92">
        <v>0.25</v>
      </c>
      <c r="C47" s="93">
        <v>30</v>
      </c>
      <c r="D47" s="60"/>
      <c r="E47" s="60"/>
      <c r="F47" s="60"/>
      <c r="G47" s="60"/>
      <c r="H47" s="60"/>
      <c r="I47" s="60"/>
      <c r="J47" s="60"/>
      <c r="K47" s="60"/>
      <c r="L47" s="60"/>
      <c r="M47" s="60"/>
      <c r="N47" s="60"/>
      <c r="O47" s="60"/>
      <c r="P47" s="130">
        <f t="shared" si="7"/>
        <v>0</v>
      </c>
      <c r="Q47" s="129"/>
    </row>
    <row r="48" spans="1:17" ht="28" x14ac:dyDescent="0.15">
      <c r="A48" s="122" t="s">
        <v>14</v>
      </c>
      <c r="B48" s="92">
        <v>0.25</v>
      </c>
      <c r="C48" s="93">
        <v>30</v>
      </c>
      <c r="D48" s="60"/>
      <c r="E48" s="60"/>
      <c r="F48" s="60"/>
      <c r="G48" s="60"/>
      <c r="H48" s="60"/>
      <c r="I48" s="60"/>
      <c r="J48" s="60"/>
      <c r="K48" s="60"/>
      <c r="L48" s="60"/>
      <c r="M48" s="60"/>
      <c r="N48" s="60"/>
      <c r="O48" s="60"/>
      <c r="P48" s="130">
        <f t="shared" si="7"/>
        <v>0</v>
      </c>
      <c r="Q48" s="129"/>
    </row>
    <row r="49" spans="1:20" ht="14" x14ac:dyDescent="0.15">
      <c r="A49" s="122" t="s">
        <v>15</v>
      </c>
      <c r="B49" s="92">
        <v>0.25</v>
      </c>
      <c r="C49" s="93">
        <v>30</v>
      </c>
      <c r="D49" s="60"/>
      <c r="E49" s="60"/>
      <c r="F49" s="60"/>
      <c r="G49" s="60"/>
      <c r="H49" s="60"/>
      <c r="I49" s="60"/>
      <c r="J49" s="60"/>
      <c r="K49" s="60"/>
      <c r="L49" s="60"/>
      <c r="M49" s="60"/>
      <c r="N49" s="60"/>
      <c r="O49" s="60"/>
      <c r="P49" s="130">
        <f t="shared" si="7"/>
        <v>0</v>
      </c>
      <c r="Q49" s="129"/>
    </row>
    <row r="50" spans="1:20" s="2" customFormat="1" ht="15.75" customHeight="1" x14ac:dyDescent="0.15">
      <c r="A50" s="121" t="s">
        <v>29</v>
      </c>
      <c r="B50" s="120"/>
      <c r="C50" s="121"/>
      <c r="D50" s="131">
        <f t="shared" ref="D50:O50" si="8">SUM(D32:D49)</f>
        <v>0</v>
      </c>
      <c r="E50" s="131">
        <f t="shared" si="8"/>
        <v>0</v>
      </c>
      <c r="F50" s="131">
        <f t="shared" si="8"/>
        <v>0</v>
      </c>
      <c r="G50" s="131">
        <f t="shared" si="8"/>
        <v>0</v>
      </c>
      <c r="H50" s="131">
        <f t="shared" si="8"/>
        <v>0</v>
      </c>
      <c r="I50" s="131">
        <f t="shared" si="8"/>
        <v>0</v>
      </c>
      <c r="J50" s="131">
        <f t="shared" si="8"/>
        <v>0</v>
      </c>
      <c r="K50" s="131">
        <f t="shared" si="8"/>
        <v>0</v>
      </c>
      <c r="L50" s="131">
        <f t="shared" si="8"/>
        <v>0</v>
      </c>
      <c r="M50" s="131">
        <f t="shared" si="8"/>
        <v>0</v>
      </c>
      <c r="N50" s="131">
        <f t="shared" si="8"/>
        <v>0</v>
      </c>
      <c r="O50" s="131">
        <f t="shared" si="8"/>
        <v>0</v>
      </c>
      <c r="P50" s="131">
        <f t="shared" si="7"/>
        <v>0</v>
      </c>
      <c r="Q50" s="132"/>
    </row>
    <row r="51" spans="1:20" x14ac:dyDescent="0.15">
      <c r="A51" s="129"/>
      <c r="B51" s="129"/>
      <c r="C51" s="129"/>
      <c r="D51" s="129"/>
      <c r="E51" s="129"/>
      <c r="F51" s="129"/>
      <c r="G51" s="129"/>
      <c r="H51" s="129"/>
      <c r="I51" s="129"/>
      <c r="J51" s="129"/>
      <c r="K51" s="129"/>
      <c r="L51" s="129"/>
      <c r="M51" s="129"/>
      <c r="N51" s="129"/>
      <c r="O51" s="129"/>
      <c r="P51" s="133"/>
      <c r="Q51" s="129"/>
    </row>
    <row r="52" spans="1:20" ht="28" x14ac:dyDescent="0.15">
      <c r="A52" s="117" t="s">
        <v>54</v>
      </c>
      <c r="B52" s="216" t="s">
        <v>50</v>
      </c>
      <c r="C52" s="216" t="s">
        <v>207</v>
      </c>
      <c r="D52" s="128" t="str">
        <f>D$4</f>
        <v>jan-21</v>
      </c>
      <c r="E52" s="128" t="str">
        <f t="shared" ref="E52:O52" si="9">E$4</f>
        <v>feb-21</v>
      </c>
      <c r="F52" s="128" t="str">
        <f t="shared" si="9"/>
        <v>mar-21</v>
      </c>
      <c r="G52" s="128" t="str">
        <f t="shared" si="9"/>
        <v>apr-21</v>
      </c>
      <c r="H52" s="128" t="str">
        <f t="shared" si="9"/>
        <v>maj-21</v>
      </c>
      <c r="I52" s="128" t="str">
        <f t="shared" si="9"/>
        <v>jun-21</v>
      </c>
      <c r="J52" s="128" t="str">
        <f t="shared" si="9"/>
        <v>jul-21</v>
      </c>
      <c r="K52" s="128" t="str">
        <f t="shared" si="9"/>
        <v>aug-21</v>
      </c>
      <c r="L52" s="128" t="str">
        <f t="shared" si="9"/>
        <v>sep-21</v>
      </c>
      <c r="M52" s="128" t="str">
        <f t="shared" si="9"/>
        <v>okt-21</v>
      </c>
      <c r="N52" s="128" t="str">
        <f t="shared" si="9"/>
        <v>nov-21</v>
      </c>
      <c r="O52" s="128" t="str">
        <f t="shared" si="9"/>
        <v>dec-21</v>
      </c>
      <c r="P52" s="128" t="s">
        <v>46</v>
      </c>
      <c r="Q52" s="136"/>
    </row>
    <row r="53" spans="1:20" ht="28" x14ac:dyDescent="0.15">
      <c r="A53" s="122" t="s">
        <v>315</v>
      </c>
      <c r="B53" s="122"/>
      <c r="C53" s="127"/>
      <c r="D53" s="60"/>
      <c r="E53" s="60"/>
      <c r="F53" s="60"/>
      <c r="G53" s="60"/>
      <c r="H53" s="60"/>
      <c r="I53" s="60"/>
      <c r="J53" s="60"/>
      <c r="K53" s="60"/>
      <c r="L53" s="60"/>
      <c r="M53" s="60"/>
      <c r="N53" s="60"/>
      <c r="O53" s="60"/>
      <c r="P53" s="130">
        <f>SUM(D53:O53)</f>
        <v>0</v>
      </c>
      <c r="Q53" s="129"/>
    </row>
    <row r="54" spans="1:20" ht="28" x14ac:dyDescent="0.15">
      <c r="A54" s="122" t="s">
        <v>258</v>
      </c>
      <c r="B54" s="122"/>
      <c r="C54" s="127"/>
      <c r="D54" s="60"/>
      <c r="E54" s="60"/>
      <c r="F54" s="60"/>
      <c r="G54" s="60"/>
      <c r="H54" s="60"/>
      <c r="I54" s="60"/>
      <c r="J54" s="60"/>
      <c r="K54" s="60"/>
      <c r="L54" s="60"/>
      <c r="M54" s="60"/>
      <c r="N54" s="60"/>
      <c r="O54" s="60"/>
      <c r="P54" s="130">
        <f t="shared" ref="P54:P64" si="10">SUM(D54:O54)</f>
        <v>0</v>
      </c>
      <c r="Q54" s="129"/>
    </row>
    <row r="55" spans="1:20" ht="14" hidden="1" outlineLevel="1" x14ac:dyDescent="0.15">
      <c r="A55" s="122" t="s">
        <v>266</v>
      </c>
      <c r="B55" s="122"/>
      <c r="C55" s="304">
        <f>PrelSkatt</f>
        <v>0.25</v>
      </c>
      <c r="D55" s="138">
        <f>$C$55*SUM(D53:D54)</f>
        <v>0</v>
      </c>
      <c r="E55" s="138">
        <f t="shared" ref="E55:O55" si="11">$C$55*SUM(E53:E54)</f>
        <v>0</v>
      </c>
      <c r="F55" s="138">
        <f t="shared" si="11"/>
        <v>0</v>
      </c>
      <c r="G55" s="138">
        <f t="shared" si="11"/>
        <v>0</v>
      </c>
      <c r="H55" s="138">
        <f t="shared" si="11"/>
        <v>0</v>
      </c>
      <c r="I55" s="138">
        <f t="shared" si="11"/>
        <v>0</v>
      </c>
      <c r="J55" s="138">
        <f t="shared" si="11"/>
        <v>0</v>
      </c>
      <c r="K55" s="138">
        <f t="shared" si="11"/>
        <v>0</v>
      </c>
      <c r="L55" s="138">
        <f t="shared" si="11"/>
        <v>0</v>
      </c>
      <c r="M55" s="138">
        <f t="shared" si="11"/>
        <v>0</v>
      </c>
      <c r="N55" s="138">
        <f t="shared" si="11"/>
        <v>0</v>
      </c>
      <c r="O55" s="138">
        <f t="shared" si="11"/>
        <v>0</v>
      </c>
      <c r="P55" s="130">
        <f>SUM(D55:O55)</f>
        <v>0</v>
      </c>
      <c r="Q55" s="129"/>
    </row>
    <row r="56" spans="1:20" ht="12.75" customHeight="1" collapsed="1" x14ac:dyDescent="0.15">
      <c r="A56" s="122" t="s">
        <v>48</v>
      </c>
      <c r="B56" s="122"/>
      <c r="C56" s="304">
        <f>SocAvg</f>
        <v>0.31419999999999998</v>
      </c>
      <c r="D56" s="138">
        <f>$C$56*SUM(D53:D54)</f>
        <v>0</v>
      </c>
      <c r="E56" s="138">
        <f t="shared" ref="E56:O56" si="12">$C$56*SUM(E53:E54)</f>
        <v>0</v>
      </c>
      <c r="F56" s="138">
        <f t="shared" si="12"/>
        <v>0</v>
      </c>
      <c r="G56" s="138">
        <f t="shared" si="12"/>
        <v>0</v>
      </c>
      <c r="H56" s="138">
        <f t="shared" si="12"/>
        <v>0</v>
      </c>
      <c r="I56" s="138">
        <f t="shared" si="12"/>
        <v>0</v>
      </c>
      <c r="J56" s="138">
        <f t="shared" si="12"/>
        <v>0</v>
      </c>
      <c r="K56" s="138">
        <f t="shared" si="12"/>
        <v>0</v>
      </c>
      <c r="L56" s="138">
        <f t="shared" si="12"/>
        <v>0</v>
      </c>
      <c r="M56" s="138">
        <f t="shared" si="12"/>
        <v>0</v>
      </c>
      <c r="N56" s="138">
        <f t="shared" si="12"/>
        <v>0</v>
      </c>
      <c r="O56" s="138">
        <f t="shared" si="12"/>
        <v>0</v>
      </c>
      <c r="P56" s="130">
        <f t="shared" si="10"/>
        <v>0</v>
      </c>
      <c r="Q56" s="129"/>
    </row>
    <row r="57" spans="1:20" ht="14" x14ac:dyDescent="0.15">
      <c r="A57" s="122" t="s">
        <v>19</v>
      </c>
      <c r="B57" s="122"/>
      <c r="C57" s="127"/>
      <c r="D57" s="60"/>
      <c r="E57" s="60"/>
      <c r="F57" s="60"/>
      <c r="G57" s="60"/>
      <c r="H57" s="60"/>
      <c r="I57" s="60"/>
      <c r="J57" s="60"/>
      <c r="K57" s="60"/>
      <c r="L57" s="60"/>
      <c r="M57" s="60"/>
      <c r="N57" s="60"/>
      <c r="O57" s="60"/>
      <c r="P57" s="130">
        <f t="shared" si="10"/>
        <v>0</v>
      </c>
      <c r="Q57" s="129"/>
    </row>
    <row r="58" spans="1:20" ht="28" x14ac:dyDescent="0.15">
      <c r="A58" s="122" t="s">
        <v>58</v>
      </c>
      <c r="B58" s="122"/>
      <c r="C58" s="127"/>
      <c r="D58" s="60"/>
      <c r="E58" s="60"/>
      <c r="F58" s="60"/>
      <c r="G58" s="60"/>
      <c r="H58" s="60"/>
      <c r="I58" s="60"/>
      <c r="J58" s="60"/>
      <c r="K58" s="60"/>
      <c r="L58" s="60"/>
      <c r="M58" s="60"/>
      <c r="N58" s="60"/>
      <c r="O58" s="60"/>
      <c r="P58" s="130">
        <f t="shared" si="10"/>
        <v>0</v>
      </c>
      <c r="Q58" s="129"/>
    </row>
    <row r="59" spans="1:20" ht="14" x14ac:dyDescent="0.15">
      <c r="A59" s="122" t="s">
        <v>16</v>
      </c>
      <c r="B59" s="122"/>
      <c r="C59" s="304">
        <f>LonSkatt</f>
        <v>0.24260000000000001</v>
      </c>
      <c r="D59" s="138">
        <f t="shared" ref="D59:O59" si="13">$C$59*D58</f>
        <v>0</v>
      </c>
      <c r="E59" s="138">
        <f t="shared" si="13"/>
        <v>0</v>
      </c>
      <c r="F59" s="138">
        <f t="shared" si="13"/>
        <v>0</v>
      </c>
      <c r="G59" s="138">
        <f t="shared" si="13"/>
        <v>0</v>
      </c>
      <c r="H59" s="138">
        <f t="shared" si="13"/>
        <v>0</v>
      </c>
      <c r="I59" s="138">
        <f t="shared" si="13"/>
        <v>0</v>
      </c>
      <c r="J59" s="138">
        <f t="shared" si="13"/>
        <v>0</v>
      </c>
      <c r="K59" s="138">
        <f t="shared" si="13"/>
        <v>0</v>
      </c>
      <c r="L59" s="138">
        <f t="shared" si="13"/>
        <v>0</v>
      </c>
      <c r="M59" s="138">
        <f t="shared" si="13"/>
        <v>0</v>
      </c>
      <c r="N59" s="138">
        <f t="shared" si="13"/>
        <v>0</v>
      </c>
      <c r="O59" s="138">
        <f t="shared" si="13"/>
        <v>0</v>
      </c>
      <c r="P59" s="130">
        <f t="shared" si="10"/>
        <v>0</v>
      </c>
      <c r="Q59" s="129"/>
    </row>
    <row r="60" spans="1:20" ht="40.25" customHeight="1" x14ac:dyDescent="0.15">
      <c r="A60" s="122" t="s">
        <v>45</v>
      </c>
      <c r="B60" s="122"/>
      <c r="C60" s="139"/>
      <c r="D60" s="60"/>
      <c r="E60" s="60"/>
      <c r="F60" s="60"/>
      <c r="G60" s="60"/>
      <c r="H60" s="60"/>
      <c r="I60" s="60"/>
      <c r="J60" s="60"/>
      <c r="K60" s="60"/>
      <c r="L60" s="60"/>
      <c r="M60" s="60"/>
      <c r="N60" s="60"/>
      <c r="O60" s="60"/>
      <c r="P60" s="130">
        <f t="shared" si="10"/>
        <v>0</v>
      </c>
      <c r="Q60" s="129"/>
    </row>
    <row r="61" spans="1:20" ht="14" x14ac:dyDescent="0.15">
      <c r="A61" s="122" t="s">
        <v>17</v>
      </c>
      <c r="B61" s="59">
        <v>0.25</v>
      </c>
      <c r="C61" s="127"/>
      <c r="D61" s="60"/>
      <c r="E61" s="60"/>
      <c r="F61" s="60"/>
      <c r="G61" s="60"/>
      <c r="H61" s="60"/>
      <c r="I61" s="60"/>
      <c r="J61" s="60"/>
      <c r="K61" s="60"/>
      <c r="L61" s="60"/>
      <c r="M61" s="60"/>
      <c r="N61" s="60"/>
      <c r="O61" s="60"/>
      <c r="P61" s="130">
        <f t="shared" si="10"/>
        <v>0</v>
      </c>
      <c r="Q61" s="129"/>
    </row>
    <row r="62" spans="1:20" ht="14" x14ac:dyDescent="0.15">
      <c r="A62" s="122" t="s">
        <v>18</v>
      </c>
      <c r="B62" s="122"/>
      <c r="C62" s="127"/>
      <c r="D62" s="60"/>
      <c r="E62" s="60"/>
      <c r="F62" s="60"/>
      <c r="G62" s="60"/>
      <c r="H62" s="60"/>
      <c r="I62" s="60"/>
      <c r="J62" s="60"/>
      <c r="K62" s="60"/>
      <c r="L62" s="60"/>
      <c r="M62" s="60"/>
      <c r="N62" s="60"/>
      <c r="O62" s="60"/>
      <c r="P62" s="130">
        <f t="shared" si="10"/>
        <v>0</v>
      </c>
      <c r="Q62" s="129"/>
    </row>
    <row r="63" spans="1:20" s="6" customFormat="1" ht="14" x14ac:dyDescent="0.15">
      <c r="A63" s="122" t="s">
        <v>20</v>
      </c>
      <c r="B63" s="59">
        <v>0.25</v>
      </c>
      <c r="C63" s="122"/>
      <c r="D63" s="61"/>
      <c r="E63" s="61"/>
      <c r="F63" s="61"/>
      <c r="G63" s="61"/>
      <c r="H63" s="61"/>
      <c r="I63" s="61"/>
      <c r="J63" s="61"/>
      <c r="K63" s="61"/>
      <c r="L63" s="61"/>
      <c r="M63" s="61"/>
      <c r="N63" s="61"/>
      <c r="O63" s="61"/>
      <c r="P63" s="140">
        <f t="shared" si="10"/>
        <v>0</v>
      </c>
      <c r="Q63" s="141"/>
      <c r="T63" s="4"/>
    </row>
    <row r="64" spans="1:20" s="2" customFormat="1" ht="17.25" customHeight="1" x14ac:dyDescent="0.15">
      <c r="A64" s="121" t="s">
        <v>28</v>
      </c>
      <c r="B64" s="120"/>
      <c r="C64" s="121"/>
      <c r="D64" s="131">
        <f>SUM(D52:D63)-D55</f>
        <v>0</v>
      </c>
      <c r="E64" s="131">
        <f t="shared" ref="E64:O64" si="14">SUM(E52:E63)-E55</f>
        <v>0</v>
      </c>
      <c r="F64" s="131">
        <f t="shared" si="14"/>
        <v>0</v>
      </c>
      <c r="G64" s="131">
        <f t="shared" si="14"/>
        <v>0</v>
      </c>
      <c r="H64" s="131">
        <f t="shared" si="14"/>
        <v>0</v>
      </c>
      <c r="I64" s="131">
        <f t="shared" si="14"/>
        <v>0</v>
      </c>
      <c r="J64" s="131">
        <f t="shared" si="14"/>
        <v>0</v>
      </c>
      <c r="K64" s="131">
        <f t="shared" si="14"/>
        <v>0</v>
      </c>
      <c r="L64" s="131">
        <f t="shared" si="14"/>
        <v>0</v>
      </c>
      <c r="M64" s="131">
        <f t="shared" si="14"/>
        <v>0</v>
      </c>
      <c r="N64" s="131">
        <f t="shared" si="14"/>
        <v>0</v>
      </c>
      <c r="O64" s="131">
        <f t="shared" si="14"/>
        <v>0</v>
      </c>
      <c r="P64" s="131">
        <f t="shared" si="10"/>
        <v>0</v>
      </c>
      <c r="Q64" s="132"/>
    </row>
    <row r="65" spans="1:19" x14ac:dyDescent="0.15">
      <c r="A65" s="129"/>
      <c r="B65" s="129"/>
      <c r="C65" s="129"/>
      <c r="D65" s="129"/>
      <c r="E65" s="129"/>
      <c r="F65" s="129"/>
      <c r="G65" s="129"/>
      <c r="H65" s="129"/>
      <c r="I65" s="129"/>
      <c r="J65" s="129"/>
      <c r="K65" s="129"/>
      <c r="L65" s="129"/>
      <c r="M65" s="129"/>
      <c r="N65" s="129"/>
      <c r="O65" s="129"/>
      <c r="P65" s="133"/>
      <c r="Q65" s="129"/>
      <c r="S65" s="2"/>
    </row>
    <row r="66" spans="1:19" s="2" customFormat="1" x14ac:dyDescent="0.15">
      <c r="A66" s="121" t="s">
        <v>175</v>
      </c>
      <c r="B66" s="120"/>
      <c r="C66" s="121"/>
      <c r="D66" s="131">
        <f t="shared" ref="D66:O66" si="15">D27-D50-D64</f>
        <v>0</v>
      </c>
      <c r="E66" s="131">
        <f t="shared" si="15"/>
        <v>0</v>
      </c>
      <c r="F66" s="131">
        <f t="shared" si="15"/>
        <v>0</v>
      </c>
      <c r="G66" s="131">
        <f t="shared" si="15"/>
        <v>0</v>
      </c>
      <c r="H66" s="131">
        <f t="shared" si="15"/>
        <v>0</v>
      </c>
      <c r="I66" s="131">
        <f t="shared" si="15"/>
        <v>0</v>
      </c>
      <c r="J66" s="131">
        <f t="shared" si="15"/>
        <v>0</v>
      </c>
      <c r="K66" s="131">
        <f t="shared" si="15"/>
        <v>0</v>
      </c>
      <c r="L66" s="131">
        <f t="shared" si="15"/>
        <v>0</v>
      </c>
      <c r="M66" s="131">
        <f t="shared" si="15"/>
        <v>0</v>
      </c>
      <c r="N66" s="131">
        <f t="shared" si="15"/>
        <v>0</v>
      </c>
      <c r="O66" s="131">
        <f t="shared" si="15"/>
        <v>0</v>
      </c>
      <c r="P66" s="131">
        <f>SUM(D66:O66)</f>
        <v>0</v>
      </c>
      <c r="Q66" s="132"/>
    </row>
    <row r="67" spans="1:19" s="2" customFormat="1" x14ac:dyDescent="0.15">
      <c r="A67" s="123"/>
      <c r="B67" s="123"/>
      <c r="C67" s="124"/>
      <c r="D67" s="132"/>
      <c r="E67" s="132"/>
      <c r="F67" s="132"/>
      <c r="G67" s="132"/>
      <c r="H67" s="132"/>
      <c r="I67" s="132"/>
      <c r="J67" s="132"/>
      <c r="K67" s="132"/>
      <c r="L67" s="132"/>
      <c r="M67" s="132"/>
      <c r="N67" s="132"/>
      <c r="O67" s="132"/>
      <c r="P67" s="132"/>
      <c r="Q67" s="132"/>
    </row>
    <row r="68" spans="1:19" s="2" customFormat="1" ht="42" x14ac:dyDescent="0.15">
      <c r="A68" s="117" t="s">
        <v>385</v>
      </c>
      <c r="B68" s="428" t="s">
        <v>386</v>
      </c>
      <c r="C68" s="428"/>
      <c r="D68" s="128" t="str">
        <f>D$4</f>
        <v>jan-21</v>
      </c>
      <c r="E68" s="128" t="str">
        <f t="shared" ref="E68:O68" si="16">E$4</f>
        <v>feb-21</v>
      </c>
      <c r="F68" s="128" t="str">
        <f t="shared" si="16"/>
        <v>mar-21</v>
      </c>
      <c r="G68" s="128" t="str">
        <f t="shared" si="16"/>
        <v>apr-21</v>
      </c>
      <c r="H68" s="128" t="str">
        <f t="shared" si="16"/>
        <v>maj-21</v>
      </c>
      <c r="I68" s="128" t="str">
        <f t="shared" si="16"/>
        <v>jun-21</v>
      </c>
      <c r="J68" s="128" t="str">
        <f t="shared" si="16"/>
        <v>jul-21</v>
      </c>
      <c r="K68" s="128" t="str">
        <f t="shared" si="16"/>
        <v>aug-21</v>
      </c>
      <c r="L68" s="128" t="str">
        <f t="shared" si="16"/>
        <v>sep-21</v>
      </c>
      <c r="M68" s="128" t="str">
        <f t="shared" si="16"/>
        <v>okt-21</v>
      </c>
      <c r="N68" s="128" t="str">
        <f t="shared" si="16"/>
        <v>nov-21</v>
      </c>
      <c r="O68" s="128" t="str">
        <f t="shared" si="16"/>
        <v>dec-21</v>
      </c>
      <c r="P68" s="128" t="s">
        <v>46</v>
      </c>
      <c r="Q68" s="132"/>
    </row>
    <row r="69" spans="1:19" x14ac:dyDescent="0.15">
      <c r="A69" s="208" t="s">
        <v>186</v>
      </c>
      <c r="B69" s="166"/>
      <c r="C69" s="178"/>
      <c r="D69" s="60"/>
      <c r="E69" s="60"/>
      <c r="F69" s="60"/>
      <c r="G69" s="60"/>
      <c r="H69" s="60"/>
      <c r="I69" s="60"/>
      <c r="J69" s="60"/>
      <c r="K69" s="60"/>
      <c r="L69" s="60"/>
      <c r="M69" s="60"/>
      <c r="N69" s="60"/>
      <c r="O69" s="60"/>
      <c r="P69" s="130">
        <f>SUM(D69:O69)</f>
        <v>0</v>
      </c>
      <c r="Q69" s="129"/>
    </row>
    <row r="70" spans="1:19" s="2" customFormat="1" x14ac:dyDescent="0.15">
      <c r="A70" s="121" t="s">
        <v>210</v>
      </c>
      <c r="B70" s="120"/>
      <c r="C70" s="121"/>
      <c r="D70" s="131">
        <f>D66-D69</f>
        <v>0</v>
      </c>
      <c r="E70" s="131">
        <f t="shared" ref="E70:O70" si="17">E66-E69</f>
        <v>0</v>
      </c>
      <c r="F70" s="131">
        <f t="shared" si="17"/>
        <v>0</v>
      </c>
      <c r="G70" s="131">
        <f t="shared" si="17"/>
        <v>0</v>
      </c>
      <c r="H70" s="131">
        <f t="shared" si="17"/>
        <v>0</v>
      </c>
      <c r="I70" s="131">
        <f t="shared" si="17"/>
        <v>0</v>
      </c>
      <c r="J70" s="131">
        <f t="shared" si="17"/>
        <v>0</v>
      </c>
      <c r="K70" s="131">
        <f t="shared" si="17"/>
        <v>0</v>
      </c>
      <c r="L70" s="131">
        <f t="shared" si="17"/>
        <v>0</v>
      </c>
      <c r="M70" s="131">
        <f t="shared" si="17"/>
        <v>0</v>
      </c>
      <c r="N70" s="131">
        <f t="shared" si="17"/>
        <v>0</v>
      </c>
      <c r="O70" s="131">
        <f t="shared" si="17"/>
        <v>0</v>
      </c>
      <c r="P70" s="131">
        <f>SUM(D70:O70)</f>
        <v>0</v>
      </c>
      <c r="Q70" s="132"/>
      <c r="S70" s="4"/>
    </row>
    <row r="71" spans="1:19" s="2" customFormat="1" x14ac:dyDescent="0.15">
      <c r="A71" s="123"/>
      <c r="B71" s="123"/>
      <c r="C71" s="124"/>
      <c r="D71" s="132"/>
      <c r="E71" s="132"/>
      <c r="F71" s="132"/>
      <c r="G71" s="132"/>
      <c r="H71" s="132"/>
      <c r="I71" s="132"/>
      <c r="J71" s="132"/>
      <c r="K71" s="132"/>
      <c r="L71" s="132"/>
      <c r="M71" s="132"/>
      <c r="N71" s="132"/>
      <c r="O71" s="132"/>
      <c r="P71" s="132"/>
      <c r="Q71" s="132"/>
      <c r="S71" s="4"/>
    </row>
    <row r="72" spans="1:19" s="2" customFormat="1" ht="14" x14ac:dyDescent="0.15">
      <c r="A72" s="123"/>
      <c r="B72" s="123"/>
      <c r="C72" s="123"/>
      <c r="D72" s="128" t="str">
        <f>D$4</f>
        <v>jan-21</v>
      </c>
      <c r="E72" s="128" t="str">
        <f t="shared" ref="E72:O72" si="18">E$4</f>
        <v>feb-21</v>
      </c>
      <c r="F72" s="128" t="str">
        <f t="shared" si="18"/>
        <v>mar-21</v>
      </c>
      <c r="G72" s="128" t="str">
        <f t="shared" si="18"/>
        <v>apr-21</v>
      </c>
      <c r="H72" s="128" t="str">
        <f t="shared" si="18"/>
        <v>maj-21</v>
      </c>
      <c r="I72" s="128" t="str">
        <f t="shared" si="18"/>
        <v>jun-21</v>
      </c>
      <c r="J72" s="128" t="str">
        <f t="shared" si="18"/>
        <v>jul-21</v>
      </c>
      <c r="K72" s="128" t="str">
        <f t="shared" si="18"/>
        <v>aug-21</v>
      </c>
      <c r="L72" s="128" t="str">
        <f t="shared" si="18"/>
        <v>sep-21</v>
      </c>
      <c r="M72" s="128" t="str">
        <f t="shared" si="18"/>
        <v>okt-21</v>
      </c>
      <c r="N72" s="128" t="str">
        <f t="shared" si="18"/>
        <v>nov-21</v>
      </c>
      <c r="O72" s="128" t="str">
        <f t="shared" si="18"/>
        <v>dec-21</v>
      </c>
      <c r="P72" s="142" t="s">
        <v>46</v>
      </c>
      <c r="Q72" s="132"/>
    </row>
    <row r="73" spans="1:19" ht="14" x14ac:dyDescent="0.15">
      <c r="A73" s="165" t="s">
        <v>21</v>
      </c>
      <c r="B73" s="163"/>
      <c r="C73" s="178"/>
      <c r="D73" s="39">
        <f>-'Likvid Bud År1'!F99-'Likvid Bud År1'!F103</f>
        <v>0</v>
      </c>
      <c r="E73" s="39">
        <f>-'Likvid Bud År1'!G99-'Likvid Bud År1'!G103</f>
        <v>0</v>
      </c>
      <c r="F73" s="39">
        <f>-'Likvid Bud År1'!H99-'Likvid Bud År1'!H103</f>
        <v>0</v>
      </c>
      <c r="G73" s="39">
        <f>-'Likvid Bud År1'!I99-'Likvid Bud År1'!I103</f>
        <v>0</v>
      </c>
      <c r="H73" s="39">
        <f>-'Likvid Bud År1'!J99-'Likvid Bud År1'!J103</f>
        <v>0</v>
      </c>
      <c r="I73" s="39">
        <f>-'Likvid Bud År1'!K99-'Likvid Bud År1'!K103</f>
        <v>0</v>
      </c>
      <c r="J73" s="39">
        <f>-'Likvid Bud År1'!L99-'Likvid Bud År1'!L103</f>
        <v>0</v>
      </c>
      <c r="K73" s="39">
        <f>-'Likvid Bud År1'!M99-'Likvid Bud År1'!M103</f>
        <v>0</v>
      </c>
      <c r="L73" s="39">
        <f>-'Likvid Bud År1'!N99-'Likvid Bud År1'!N103</f>
        <v>0</v>
      </c>
      <c r="M73" s="39">
        <f>-'Likvid Bud År1'!O99-'Likvid Bud År1'!O103</f>
        <v>0</v>
      </c>
      <c r="N73" s="39">
        <f>-'Likvid Bud År1'!P99-'Likvid Bud År1'!P103</f>
        <v>0</v>
      </c>
      <c r="O73" s="39">
        <f>-'Likvid Bud År1'!Q99-'Likvid Bud År1'!Q103</f>
        <v>0</v>
      </c>
      <c r="P73" s="130">
        <f>SUM(D73:O73)</f>
        <v>0</v>
      </c>
      <c r="Q73" s="132"/>
      <c r="S73" s="82"/>
    </row>
    <row r="74" spans="1:19" x14ac:dyDescent="0.15">
      <c r="A74" s="136"/>
      <c r="B74" s="136"/>
      <c r="C74" s="136"/>
      <c r="D74" s="129"/>
      <c r="E74" s="129"/>
      <c r="F74" s="129"/>
      <c r="G74" s="129"/>
      <c r="H74" s="129"/>
      <c r="I74" s="129"/>
      <c r="J74" s="129"/>
      <c r="K74" s="129"/>
      <c r="L74" s="129"/>
      <c r="M74" s="129"/>
      <c r="N74" s="129"/>
      <c r="O74" s="129"/>
      <c r="P74" s="133"/>
      <c r="Q74" s="129"/>
      <c r="S74" s="82"/>
    </row>
    <row r="75" spans="1:19" s="2" customFormat="1" ht="14" x14ac:dyDescent="0.15">
      <c r="A75" s="120" t="s">
        <v>31</v>
      </c>
      <c r="B75" s="120"/>
      <c r="C75" s="121"/>
      <c r="D75" s="131">
        <f t="shared" ref="D75:O75" si="19">D70-D73</f>
        <v>0</v>
      </c>
      <c r="E75" s="131">
        <f t="shared" si="19"/>
        <v>0</v>
      </c>
      <c r="F75" s="131">
        <f t="shared" si="19"/>
        <v>0</v>
      </c>
      <c r="G75" s="131">
        <f t="shared" si="19"/>
        <v>0</v>
      </c>
      <c r="H75" s="131">
        <f t="shared" si="19"/>
        <v>0</v>
      </c>
      <c r="I75" s="131">
        <f t="shared" si="19"/>
        <v>0</v>
      </c>
      <c r="J75" s="131">
        <f t="shared" si="19"/>
        <v>0</v>
      </c>
      <c r="K75" s="131">
        <f t="shared" si="19"/>
        <v>0</v>
      </c>
      <c r="L75" s="131">
        <f t="shared" si="19"/>
        <v>0</v>
      </c>
      <c r="M75" s="131">
        <f t="shared" si="19"/>
        <v>0</v>
      </c>
      <c r="N75" s="131">
        <f t="shared" si="19"/>
        <v>0</v>
      </c>
      <c r="O75" s="131">
        <f t="shared" si="19"/>
        <v>0</v>
      </c>
      <c r="P75" s="131">
        <f>SUM(D75:O75)</f>
        <v>0</v>
      </c>
      <c r="Q75" s="132"/>
      <c r="S75" s="82"/>
    </row>
    <row r="76" spans="1:19" x14ac:dyDescent="0.15">
      <c r="A76" s="129"/>
      <c r="B76" s="129"/>
      <c r="C76" s="129"/>
      <c r="D76" s="129"/>
      <c r="E76" s="129"/>
      <c r="F76" s="129"/>
      <c r="G76" s="129"/>
      <c r="H76" s="129"/>
      <c r="I76" s="129"/>
      <c r="J76" s="129"/>
      <c r="K76" s="129"/>
      <c r="L76" s="129"/>
      <c r="M76" s="129"/>
      <c r="N76" s="129"/>
      <c r="O76" s="129"/>
      <c r="P76" s="133"/>
      <c r="Q76" s="129"/>
    </row>
    <row r="77" spans="1:19" x14ac:dyDescent="0.15">
      <c r="A77" s="4"/>
      <c r="B77"/>
      <c r="C77"/>
      <c r="D77"/>
      <c r="E77"/>
      <c r="F77"/>
      <c r="G77"/>
      <c r="H77"/>
      <c r="I77"/>
      <c r="J77"/>
      <c r="K77"/>
      <c r="L77"/>
      <c r="M77"/>
      <c r="N77"/>
      <c r="O77"/>
      <c r="P77"/>
      <c r="Q77"/>
      <c r="R77"/>
      <c r="S77"/>
    </row>
    <row r="78" spans="1:19" x14ac:dyDescent="0.15">
      <c r="A78" s="81"/>
      <c r="B78"/>
      <c r="C78"/>
      <c r="D78"/>
      <c r="E78"/>
      <c r="F78"/>
      <c r="G78"/>
      <c r="H78"/>
      <c r="I78"/>
      <c r="J78"/>
      <c r="K78"/>
      <c r="L78"/>
      <c r="M78"/>
      <c r="N78"/>
      <c r="O78"/>
      <c r="P78"/>
      <c r="Q78"/>
      <c r="R78"/>
      <c r="S78"/>
    </row>
    <row r="79" spans="1:19" ht="24.75" customHeight="1" x14ac:dyDescent="0.15">
      <c r="A79"/>
      <c r="B79"/>
      <c r="C79"/>
      <c r="D79"/>
      <c r="E79"/>
      <c r="F79"/>
      <c r="G79"/>
      <c r="H79"/>
      <c r="I79"/>
      <c r="J79"/>
      <c r="K79"/>
      <c r="L79"/>
      <c r="M79"/>
      <c r="N79"/>
      <c r="O79"/>
      <c r="P79"/>
      <c r="Q79"/>
      <c r="R79"/>
      <c r="S79"/>
    </row>
    <row r="80" spans="1:19" ht="24.75" customHeight="1" x14ac:dyDescent="0.15">
      <c r="A80"/>
      <c r="B80"/>
      <c r="C80"/>
      <c r="D80"/>
      <c r="E80"/>
      <c r="F80"/>
      <c r="G80"/>
      <c r="H80"/>
      <c r="I80"/>
      <c r="J80"/>
      <c r="K80"/>
      <c r="L80"/>
      <c r="M80"/>
      <c r="N80"/>
      <c r="O80"/>
      <c r="P80"/>
      <c r="Q80"/>
      <c r="R80"/>
      <c r="S80"/>
    </row>
    <row r="81" spans="1:19" x14ac:dyDescent="0.15">
      <c r="A81"/>
      <c r="B81"/>
      <c r="C81"/>
      <c r="D81"/>
      <c r="E81"/>
      <c r="F81"/>
      <c r="G81"/>
      <c r="H81"/>
      <c r="I81"/>
      <c r="J81"/>
      <c r="K81"/>
      <c r="L81"/>
      <c r="M81"/>
      <c r="N81"/>
      <c r="O81"/>
      <c r="P81"/>
      <c r="Q81"/>
      <c r="R81"/>
      <c r="S81"/>
    </row>
    <row r="82" spans="1:19" x14ac:dyDescent="0.15">
      <c r="A82"/>
      <c r="B82"/>
      <c r="C82"/>
      <c r="D82"/>
      <c r="E82"/>
      <c r="F82"/>
      <c r="G82"/>
      <c r="H82"/>
      <c r="I82"/>
      <c r="J82"/>
      <c r="K82"/>
      <c r="L82"/>
      <c r="M82"/>
      <c r="N82"/>
      <c r="O82"/>
      <c r="P82"/>
      <c r="Q82"/>
      <c r="R82"/>
      <c r="S82"/>
    </row>
    <row r="84" spans="1:19" x14ac:dyDescent="0.15">
      <c r="A84" s="4"/>
    </row>
  </sheetData>
  <sheetProtection sheet="1" formatCells="0" formatColumns="0" formatRows="0"/>
  <mergeCells count="3">
    <mergeCell ref="A20:D20"/>
    <mergeCell ref="A2:D2"/>
    <mergeCell ref="B68:C68"/>
  </mergeCells>
  <conditionalFormatting sqref="D22:O22">
    <cfRule type="expression" dxfId="5" priority="3">
      <formula>IF(LagerHantering=2,TRUE,FALSE)</formula>
    </cfRule>
  </conditionalFormatting>
  <conditionalFormatting sqref="P22">
    <cfRule type="expression" dxfId="4" priority="1">
      <formula>IF(LagerHantering=2,TRUE,FALSE)</formula>
    </cfRule>
  </conditionalFormatting>
  <dataValidations count="4">
    <dataValidation type="list" allowBlank="1" showInputMessage="1" showErrorMessage="1" sqref="B61 B63 B5:B9 B13:B16 B33:B49" xr:uid="{00000000-0002-0000-0100-000000000000}">
      <formula1>TblIntTyp</formula1>
    </dataValidation>
    <dataValidation type="list" allowBlank="1" showInputMessage="1" showErrorMessage="1" sqref="C13:C16 C5:C9 C33:C49" xr:uid="{00000000-0002-0000-0100-000001000000}">
      <formula1>TblKredTid</formula1>
    </dataValidation>
    <dataValidation type="list" allowBlank="1" showInputMessage="1" showErrorMessage="1" sqref="A20:D20" xr:uid="{00000000-0002-0000-0100-000002000000}">
      <formula1>TblLagerHantering</formula1>
    </dataValidation>
    <dataValidation type="whole" allowBlank="1" showInputMessage="1" showErrorMessage="1" sqref="H3" xr:uid="{00000000-0002-0000-0100-000003000000}">
      <formula1>2016</formula1>
      <formula2>2100</formula2>
    </dataValidation>
  </dataValidations>
  <hyperlinks>
    <hyperlink ref="B68:C68" location="CalcHelpDep" display="Beräkn hjälp Avskrivn" xr:uid="{BC426620-1FE7-4657-8DCE-95568E6EC986}"/>
  </hyperlinks>
  <pageMargins left="0.23622047244094491" right="0.23622047244094491" top="0.74803149606299213" bottom="0.74803149606299213" header="0.31496062992125984" footer="0.31496062992125984"/>
  <pageSetup paperSize="9" scale="80" fitToHeight="0" orientation="landscape" blackAndWhite="1" r:id="rId1"/>
  <rowBreaks count="2" manualBreakCount="2">
    <brk id="27" max="16383" man="1"/>
    <brk id="51"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Admin!$J$5:$J$16</xm:f>
          </x14:formula1>
          <xm:sqref>I3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8"/>
    <pageSetUpPr fitToPage="1"/>
  </sheetPr>
  <dimension ref="A1:AO145"/>
  <sheetViews>
    <sheetView showGridLines="0" zoomScaleNormal="100" workbookViewId="0">
      <selection activeCell="F117" sqref="F117"/>
    </sheetView>
  </sheetViews>
  <sheetFormatPr baseColWidth="10" defaultColWidth="8.6640625" defaultRowHeight="13" outlineLevelRow="1" x14ac:dyDescent="0.15"/>
  <cols>
    <col min="1" max="1" width="25.6640625" style="6" customWidth="1"/>
    <col min="2" max="2" width="8.33203125" style="4" hidden="1" customWidth="1"/>
    <col min="3" max="3" width="8.6640625" style="4" customWidth="1" collapsed="1"/>
    <col min="4" max="5" width="8.1640625" style="4" customWidth="1"/>
    <col min="6" max="16" width="10.6640625" style="4" customWidth="1"/>
    <col min="17" max="17" width="10.6640625" customWidth="1"/>
    <col min="18" max="18" width="10.83203125" customWidth="1"/>
    <col min="19" max="19" width="2.6640625" customWidth="1"/>
    <col min="31" max="39" width="9.1640625" style="40" customWidth="1"/>
    <col min="40" max="16384" width="8.6640625" style="40"/>
  </cols>
  <sheetData>
    <row r="1" spans="1:41" ht="18" x14ac:dyDescent="0.2">
      <c r="A1" s="113" t="str">
        <f>"Likviditetsbudget "&amp;'Res Bud År1'!D4&amp;" till "&amp;'Res Bud År1'!O4</f>
        <v>Likviditetsbudget jan-21 till dec-21</v>
      </c>
      <c r="B1" s="114"/>
      <c r="C1" s="114"/>
      <c r="D1" s="114"/>
      <c r="E1" s="114"/>
      <c r="F1" s="114"/>
      <c r="G1" s="114"/>
      <c r="H1" s="114"/>
      <c r="I1" s="114"/>
      <c r="J1" s="114"/>
      <c r="K1" s="114"/>
      <c r="L1" s="114"/>
      <c r="M1" s="114"/>
      <c r="N1" s="114"/>
      <c r="O1" s="114"/>
      <c r="P1" s="114"/>
      <c r="Q1" s="114"/>
      <c r="R1" s="114"/>
      <c r="S1" s="183"/>
      <c r="AE1"/>
      <c r="AF1"/>
    </row>
    <row r="2" spans="1:41" ht="18" x14ac:dyDescent="0.2">
      <c r="A2" s="159" t="str">
        <f>FtgNamn</f>
        <v>Företagsnamn</v>
      </c>
      <c r="B2" s="114"/>
      <c r="C2" s="114"/>
      <c r="D2" s="114"/>
      <c r="E2" s="114"/>
      <c r="F2" s="114"/>
      <c r="G2" s="114"/>
      <c r="H2" s="114"/>
      <c r="I2" s="114"/>
      <c r="J2" s="114"/>
      <c r="K2" s="114"/>
      <c r="L2" s="114"/>
      <c r="M2" s="114"/>
      <c r="N2" s="114"/>
      <c r="O2" s="114"/>
      <c r="P2" s="114"/>
      <c r="Q2" s="114"/>
      <c r="R2" s="114"/>
      <c r="S2" s="183"/>
      <c r="AE2"/>
      <c r="AF2"/>
    </row>
    <row r="3" spans="1:41" ht="18" hidden="1" outlineLevel="1" x14ac:dyDescent="0.2">
      <c r="A3" s="113"/>
      <c r="B3" s="114"/>
      <c r="C3" s="114"/>
      <c r="D3" s="114"/>
      <c r="E3" s="114"/>
      <c r="F3" s="114"/>
      <c r="G3" s="114"/>
      <c r="H3" s="114"/>
      <c r="I3" s="114"/>
      <c r="J3" s="114"/>
      <c r="K3" s="114"/>
      <c r="L3" s="114"/>
      <c r="M3" s="114"/>
      <c r="N3" s="114"/>
      <c r="O3" s="114"/>
      <c r="P3" s="114"/>
      <c r="Q3" s="114"/>
      <c r="R3" s="114"/>
      <c r="S3" s="183"/>
      <c r="AE3"/>
      <c r="AF3"/>
    </row>
    <row r="4" spans="1:41" ht="14" hidden="1" outlineLevel="1" x14ac:dyDescent="0.15">
      <c r="A4" s="117" t="s">
        <v>52</v>
      </c>
      <c r="B4" s="117"/>
      <c r="C4" s="117"/>
      <c r="D4" s="117"/>
      <c r="E4" s="117"/>
      <c r="F4" s="128" t="str">
        <f>'Res Bud År1'!D$4</f>
        <v>jan-21</v>
      </c>
      <c r="G4" s="128" t="str">
        <f>'Res Bud År1'!E$4</f>
        <v>feb-21</v>
      </c>
      <c r="H4" s="128" t="str">
        <f>'Res Bud År1'!F$4</f>
        <v>mar-21</v>
      </c>
      <c r="I4" s="128" t="str">
        <f>'Res Bud År1'!G$4</f>
        <v>apr-21</v>
      </c>
      <c r="J4" s="128" t="str">
        <f>'Res Bud År1'!H$4</f>
        <v>maj-21</v>
      </c>
      <c r="K4" s="128" t="str">
        <f>'Res Bud År1'!I$4</f>
        <v>jun-21</v>
      </c>
      <c r="L4" s="128" t="str">
        <f>'Res Bud År1'!J$4</f>
        <v>jul-21</v>
      </c>
      <c r="M4" s="128" t="str">
        <f>'Res Bud År1'!K$4</f>
        <v>aug-21</v>
      </c>
      <c r="N4" s="128" t="str">
        <f>'Res Bud År1'!L$4</f>
        <v>sep-21</v>
      </c>
      <c r="O4" s="128" t="str">
        <f>'Res Bud År1'!M$4</f>
        <v>okt-21</v>
      </c>
      <c r="P4" s="128" t="str">
        <f>'Res Bud År1'!N$4</f>
        <v>nov-21</v>
      </c>
      <c r="Q4" s="128" t="str">
        <f>'Res Bud År1'!O$4</f>
        <v>dec-21</v>
      </c>
      <c r="R4" s="128" t="s">
        <v>46</v>
      </c>
      <c r="S4" s="183"/>
      <c r="AE4"/>
      <c r="AF4"/>
      <c r="AG4" s="2"/>
      <c r="AH4" s="2"/>
      <c r="AI4" s="2"/>
      <c r="AJ4" s="2"/>
      <c r="AK4" s="2"/>
      <c r="AL4" s="2"/>
      <c r="AM4" s="2"/>
      <c r="AN4" s="2"/>
      <c r="AO4" s="2"/>
    </row>
    <row r="5" spans="1:41" ht="14" hidden="1" outlineLevel="1" x14ac:dyDescent="0.15">
      <c r="A5" s="122" t="s">
        <v>0</v>
      </c>
      <c r="B5" s="127"/>
      <c r="C5" s="127"/>
      <c r="D5" s="127"/>
      <c r="E5" s="127"/>
      <c r="F5" s="138">
        <f>IF(OR('Res Bud År1'!$C5="Kontant",'Res Bud År1'!$C5=""),'Res Bud År1'!$D5,0)</f>
        <v>0</v>
      </c>
      <c r="G5" s="138">
        <f>IF(OR('Res Bud År1'!$C5="Kontant",'Res Bud År1'!$C5=""),'Res Bud År1'!$E5,0)+IF('Res Bud År1'!$C5=30,'Res Bud År1'!$D5,0)</f>
        <v>0</v>
      </c>
      <c r="H5" s="138">
        <f>IF(OR('Res Bud År1'!$C5="Kontant",'Res Bud År1'!$C5=""),'Res Bud År1'!$F5,0)+IF('Res Bud År1'!$C5=30,'Res Bud År1'!$E5,0)+IF('Res Bud År1'!$C5=60,'Res Bud År1'!$D5,0)</f>
        <v>0</v>
      </c>
      <c r="I5" s="138">
        <f>IF(OR('Res Bud År1'!$C5="Kontant",'Res Bud År1'!$C5=""),'Res Bud År1'!$G5,0)+IF('Res Bud År1'!$C5=30,'Res Bud År1'!$F5,0)+IF('Res Bud År1'!$C5=60,'Res Bud År1'!$E5,0)+IF('Res Bud År1'!$C5=90,'Res Bud År1'!$D5,0)</f>
        <v>0</v>
      </c>
      <c r="J5" s="138">
        <f>IF(OR('Res Bud År1'!$C5="Kontant",'Res Bud År1'!$C5=""),'Res Bud År1'!$H5,0)+IF('Res Bud År1'!$C5=30,'Res Bud År1'!$G5,0)+IF('Res Bud År1'!$C5=60,'Res Bud År1'!$F5,0)+IF('Res Bud År1'!$C5=90,'Res Bud År1'!$E5,0)</f>
        <v>0</v>
      </c>
      <c r="K5" s="138">
        <f>IF(OR('Res Bud År1'!$C5="Kontant",'Res Bud År1'!$C5=""),'Res Bud År1'!$I5,0)+IF('Res Bud År1'!$C5=30,'Res Bud År1'!$H5,0)+IF('Res Bud År1'!$C5=60,'Res Bud År1'!$G5,0)+IF('Res Bud År1'!$C5=90,'Res Bud År1'!$F5,0)</f>
        <v>0</v>
      </c>
      <c r="L5" s="138">
        <f>IF(OR('Res Bud År1'!$C5="Kontant",'Res Bud År1'!$C5=""),'Res Bud År1'!$J5,0)+IF('Res Bud År1'!$C5=30,'Res Bud År1'!$I5,0)+IF('Res Bud År1'!$C5=60,'Res Bud År1'!$H5,0)+IF('Res Bud År1'!$C5=90,'Res Bud År1'!$G5,0)</f>
        <v>0</v>
      </c>
      <c r="M5" s="138">
        <f>IF(OR('Res Bud År1'!$C5="Kontant",'Res Bud År1'!$C5=""),'Res Bud År1'!$K5,0)+IF('Res Bud År1'!$C5=30,'Res Bud År1'!$J5,0)+IF('Res Bud År1'!$C5=60,'Res Bud År1'!$I5,0)+IF('Res Bud År1'!$C5=90,'Res Bud År1'!$H5,0)</f>
        <v>0</v>
      </c>
      <c r="N5" s="138">
        <f>IF(OR('Res Bud År1'!$C5="Kontant",'Res Bud År1'!$C5=""),'Res Bud År1'!$L5,0)+IF('Res Bud År1'!$C5=30,'Res Bud År1'!$K5,0)+IF('Res Bud År1'!$C5=60,'Res Bud År1'!$J5,0)+IF('Res Bud År1'!$C5=90,'Res Bud År1'!$I5,0)</f>
        <v>0</v>
      </c>
      <c r="O5" s="138">
        <f>IF(OR('Res Bud År1'!$C5="Kontant",'Res Bud År1'!$C5=""),'Res Bud År1'!$M5,0)+IF('Res Bud År1'!$C5=30,'Res Bud År1'!$L5,0)+IF('Res Bud År1'!$C5=60,'Res Bud År1'!$K5,0)+IF('Res Bud År1'!$C5=90,'Res Bud År1'!$J5,0)</f>
        <v>0</v>
      </c>
      <c r="P5" s="138">
        <f>IF(OR('Res Bud År1'!$C5="Kontant",'Res Bud År1'!$C5=""),'Res Bud År1'!$N5,0)+IF('Res Bud År1'!$C5=30,'Res Bud År1'!$M5,0)+IF('Res Bud År1'!$C5=60,'Res Bud År1'!$L5,0)+IF('Res Bud År1'!$C5=90,'Res Bud År1'!$K5,0)</f>
        <v>0</v>
      </c>
      <c r="Q5" s="138">
        <f>IF(OR('Res Bud År1'!$C5="Kontant",'Res Bud År1'!$C5=""),'Res Bud År1'!$O5,0)+IF('Res Bud År1'!$C5=30,'Res Bud År1'!$N5,0)+IF('Res Bud År1'!$C5=60,'Res Bud År1'!$M5,0)+IF('Res Bud År1'!$C5=90,'Res Bud År1'!$L5,0)</f>
        <v>0</v>
      </c>
      <c r="R5" s="138">
        <f>SUM(F5:Q5)</f>
        <v>0</v>
      </c>
      <c r="S5" s="183"/>
      <c r="AE5"/>
      <c r="AF5"/>
    </row>
    <row r="6" spans="1:41" ht="14" hidden="1" outlineLevel="1" x14ac:dyDescent="0.15">
      <c r="A6" s="122" t="s">
        <v>0</v>
      </c>
      <c r="B6" s="127"/>
      <c r="C6" s="127"/>
      <c r="D6" s="127"/>
      <c r="E6" s="127"/>
      <c r="F6" s="138">
        <f>IF(OR('Res Bud År1'!$C6="Kontant",'Res Bud År1'!$C6=""),'Res Bud År1'!$D6,0)</f>
        <v>0</v>
      </c>
      <c r="G6" s="138">
        <f>IF(OR('Res Bud År1'!$C6="Kontant",'Res Bud År1'!$C6=""),'Res Bud År1'!$E6,0)+IF('Res Bud År1'!$C6=30,'Res Bud År1'!$D6,0)</f>
        <v>0</v>
      </c>
      <c r="H6" s="138">
        <f>IF(OR('Res Bud År1'!$C6="Kontant",'Res Bud År1'!$C6=""),'Res Bud År1'!$F6,0)+IF('Res Bud År1'!$C6=30,'Res Bud År1'!$E6,0)+IF('Res Bud År1'!$C6=60,'Res Bud År1'!$D6,0)</f>
        <v>0</v>
      </c>
      <c r="I6" s="138">
        <f>IF(OR('Res Bud År1'!$C6="Kontant",'Res Bud År1'!$C6=""),'Res Bud År1'!$G6,0)+IF('Res Bud År1'!$C6=30,'Res Bud År1'!$F6,0)+IF('Res Bud År1'!$C6=60,'Res Bud År1'!$E6,0)+IF('Res Bud År1'!$C6=90,'Res Bud År1'!$D6,0)</f>
        <v>0</v>
      </c>
      <c r="J6" s="138">
        <f>IF(OR('Res Bud År1'!$C6="Kontant",'Res Bud År1'!$C6=""),'Res Bud År1'!$H6,0)+IF('Res Bud År1'!$C6=30,'Res Bud År1'!$G6,0)+IF('Res Bud År1'!$C6=60,'Res Bud År1'!$F6,0)+IF('Res Bud År1'!$C6=90,'Res Bud År1'!$E6,0)</f>
        <v>0</v>
      </c>
      <c r="K6" s="138">
        <f>IF(OR('Res Bud År1'!$C6="Kontant",'Res Bud År1'!$C6=""),'Res Bud År1'!$I6,0)+IF('Res Bud År1'!$C6=30,'Res Bud År1'!$H6,0)+IF('Res Bud År1'!$C6=60,'Res Bud År1'!$G6,0)+IF('Res Bud År1'!$C6=90,'Res Bud År1'!$F6,0)</f>
        <v>0</v>
      </c>
      <c r="L6" s="138">
        <f>IF(OR('Res Bud År1'!$C6="Kontant",'Res Bud År1'!$C6=""),'Res Bud År1'!$J6,0)+IF('Res Bud År1'!$C6=30,'Res Bud År1'!$I6,0)+IF('Res Bud År1'!$C6=60,'Res Bud År1'!$H6,0)+IF('Res Bud År1'!$C6=90,'Res Bud År1'!$G6,0)</f>
        <v>0</v>
      </c>
      <c r="M6" s="138">
        <f>IF(OR('Res Bud År1'!$C6="Kontant",'Res Bud År1'!$C6=""),'Res Bud År1'!$K6,0)+IF('Res Bud År1'!$C6=30,'Res Bud År1'!$J6,0)+IF('Res Bud År1'!$C6=60,'Res Bud År1'!$I6,0)+IF('Res Bud År1'!$C6=90,'Res Bud År1'!$H6,0)</f>
        <v>0</v>
      </c>
      <c r="N6" s="138">
        <f>IF(OR('Res Bud År1'!$C6="Kontant",'Res Bud År1'!$C6=""),'Res Bud År1'!$L6,0)+IF('Res Bud År1'!$C6=30,'Res Bud År1'!$K6,0)+IF('Res Bud År1'!$C6=60,'Res Bud År1'!$J6,0)+IF('Res Bud År1'!$C6=90,'Res Bud År1'!$I6,0)</f>
        <v>0</v>
      </c>
      <c r="O6" s="138">
        <f>IF(OR('Res Bud År1'!$C6="Kontant",'Res Bud År1'!$C6=""),'Res Bud År1'!$M6,0)+IF('Res Bud År1'!$C6=30,'Res Bud År1'!$L6,0)+IF('Res Bud År1'!$C6=60,'Res Bud År1'!$K6,0)+IF('Res Bud År1'!$C6=90,'Res Bud År1'!$J6,0)</f>
        <v>0</v>
      </c>
      <c r="P6" s="138">
        <f>IF(OR('Res Bud År1'!$C6="Kontant",'Res Bud År1'!$C6=""),'Res Bud År1'!$N6,0)+IF('Res Bud År1'!$C6=30,'Res Bud År1'!$M6,0)+IF('Res Bud År1'!$C6=60,'Res Bud År1'!$L6,0)+IF('Res Bud År1'!$C6=90,'Res Bud År1'!$K6,0)</f>
        <v>0</v>
      </c>
      <c r="Q6" s="138">
        <f>IF(OR('Res Bud År1'!$C6="Kontant",'Res Bud År1'!$C6=""),'Res Bud År1'!$O6,0)+IF('Res Bud År1'!$C6=30,'Res Bud År1'!$N6,0)+IF('Res Bud År1'!$C6=60,'Res Bud År1'!$M6,0)+IF('Res Bud År1'!$C6=90,'Res Bud År1'!$L6,0)</f>
        <v>0</v>
      </c>
      <c r="R6" s="138">
        <f>SUM(F6:Q6)</f>
        <v>0</v>
      </c>
      <c r="S6" s="183"/>
      <c r="AE6"/>
      <c r="AF6"/>
    </row>
    <row r="7" spans="1:41" ht="14" hidden="1" outlineLevel="1" x14ac:dyDescent="0.15">
      <c r="A7" s="122" t="s">
        <v>0</v>
      </c>
      <c r="B7" s="127"/>
      <c r="C7" s="127"/>
      <c r="D7" s="127"/>
      <c r="E7" s="127"/>
      <c r="F7" s="138">
        <f>IF(OR('Res Bud År1'!$C7="Kontant",'Res Bud År1'!$C7=""),'Res Bud År1'!$D7,0)</f>
        <v>0</v>
      </c>
      <c r="G7" s="138">
        <f>IF(OR('Res Bud År1'!$C7="Kontant",'Res Bud År1'!$C7=""),'Res Bud År1'!$E7,0)+IF('Res Bud År1'!$C7=30,'Res Bud År1'!$D7,0)</f>
        <v>0</v>
      </c>
      <c r="H7" s="138">
        <f>IF(OR('Res Bud År1'!$C7="Kontant",'Res Bud År1'!$C7=""),'Res Bud År1'!$F7,0)+IF('Res Bud År1'!$C7=30,'Res Bud År1'!$E7,0)+IF('Res Bud År1'!$C7=60,'Res Bud År1'!$D7,0)</f>
        <v>0</v>
      </c>
      <c r="I7" s="138">
        <f>IF(OR('Res Bud År1'!$C7="Kontant",'Res Bud År1'!$C7=""),'Res Bud År1'!$G7,0)+IF('Res Bud År1'!$C7=30,'Res Bud År1'!$F7,0)+IF('Res Bud År1'!$C7=60,'Res Bud År1'!$E7,0)+IF('Res Bud År1'!$C7=90,'Res Bud År1'!$D7,0)</f>
        <v>0</v>
      </c>
      <c r="J7" s="138">
        <f>IF(OR('Res Bud År1'!$C7="Kontant",'Res Bud År1'!$C7=""),'Res Bud År1'!$H7,0)+IF('Res Bud År1'!$C7=30,'Res Bud År1'!$G7,0)+IF('Res Bud År1'!$C7=60,'Res Bud År1'!$F7,0)+IF('Res Bud År1'!$C7=90,'Res Bud År1'!$E7,0)</f>
        <v>0</v>
      </c>
      <c r="K7" s="138">
        <f>IF(OR('Res Bud År1'!$C7="Kontant",'Res Bud År1'!$C7=""),'Res Bud År1'!$I7,0)+IF('Res Bud År1'!$C7=30,'Res Bud År1'!$H7,0)+IF('Res Bud År1'!$C7=60,'Res Bud År1'!$G7,0)+IF('Res Bud År1'!$C7=90,'Res Bud År1'!$F7,0)</f>
        <v>0</v>
      </c>
      <c r="L7" s="138">
        <f>IF(OR('Res Bud År1'!$C7="Kontant",'Res Bud År1'!$C7=""),'Res Bud År1'!$J7,0)+IF('Res Bud År1'!$C7=30,'Res Bud År1'!$I7,0)+IF('Res Bud År1'!$C7=60,'Res Bud År1'!$H7,0)+IF('Res Bud År1'!$C7=90,'Res Bud År1'!$G7,0)</f>
        <v>0</v>
      </c>
      <c r="M7" s="138">
        <f>IF(OR('Res Bud År1'!$C7="Kontant",'Res Bud År1'!$C7=""),'Res Bud År1'!$K7,0)+IF('Res Bud År1'!$C7=30,'Res Bud År1'!$J7,0)+IF('Res Bud År1'!$C7=60,'Res Bud År1'!$I7,0)+IF('Res Bud År1'!$C7=90,'Res Bud År1'!$H7,0)</f>
        <v>0</v>
      </c>
      <c r="N7" s="138">
        <f>IF(OR('Res Bud År1'!$C7="Kontant",'Res Bud År1'!$C7=""),'Res Bud År1'!$L7,0)+IF('Res Bud År1'!$C7=30,'Res Bud År1'!$K7,0)+IF('Res Bud År1'!$C7=60,'Res Bud År1'!$J7,0)+IF('Res Bud År1'!$C7=90,'Res Bud År1'!$I7,0)</f>
        <v>0</v>
      </c>
      <c r="O7" s="138">
        <f>IF(OR('Res Bud År1'!$C7="Kontant",'Res Bud År1'!$C7=""),'Res Bud År1'!$M7,0)+IF('Res Bud År1'!$C7=30,'Res Bud År1'!$L7,0)+IF('Res Bud År1'!$C7=60,'Res Bud År1'!$K7,0)+IF('Res Bud År1'!$C7=90,'Res Bud År1'!$J7,0)</f>
        <v>0</v>
      </c>
      <c r="P7" s="138">
        <f>IF(OR('Res Bud År1'!$C7="Kontant",'Res Bud År1'!$C7=""),'Res Bud År1'!$N7,0)+IF('Res Bud År1'!$C7=30,'Res Bud År1'!$M7,0)+IF('Res Bud År1'!$C7=60,'Res Bud År1'!$L7,0)+IF('Res Bud År1'!$C7=90,'Res Bud År1'!$K7,0)</f>
        <v>0</v>
      </c>
      <c r="Q7" s="138">
        <f>IF(OR('Res Bud År1'!$C7="Kontant",'Res Bud År1'!$C7=""),'Res Bud År1'!$O7,0)+IF('Res Bud År1'!$C7=30,'Res Bud År1'!$N7,0)+IF('Res Bud År1'!$C7=60,'Res Bud År1'!$M7,0)+IF('Res Bud År1'!$C7=90,'Res Bud År1'!$L7,0)</f>
        <v>0</v>
      </c>
      <c r="R7" s="138">
        <f>SUM(F7:Q7)</f>
        <v>0</v>
      </c>
      <c r="S7" s="183"/>
      <c r="AE7"/>
      <c r="AF7"/>
    </row>
    <row r="8" spans="1:41" hidden="1" outlineLevel="1" x14ac:dyDescent="0.15">
      <c r="A8" s="122"/>
      <c r="B8" s="127"/>
      <c r="C8" s="127"/>
      <c r="D8" s="127"/>
      <c r="E8" s="127"/>
      <c r="F8" s="138"/>
      <c r="G8" s="138"/>
      <c r="H8" s="138"/>
      <c r="I8" s="138"/>
      <c r="J8" s="138"/>
      <c r="K8" s="138"/>
      <c r="L8" s="138"/>
      <c r="M8" s="138"/>
      <c r="N8" s="138"/>
      <c r="O8" s="138"/>
      <c r="P8" s="138"/>
      <c r="Q8" s="138"/>
      <c r="R8" s="138"/>
      <c r="S8" s="183"/>
      <c r="AE8"/>
      <c r="AF8"/>
    </row>
    <row r="9" spans="1:41" ht="14" hidden="1" outlineLevel="1" x14ac:dyDescent="0.15">
      <c r="A9" s="122" t="s">
        <v>0</v>
      </c>
      <c r="B9" s="127"/>
      <c r="C9" s="127"/>
      <c r="D9" s="127"/>
      <c r="E9" s="127"/>
      <c r="F9" s="138">
        <f>IF(OR('Res Bud År1'!$C9="Kontant",'Res Bud År1'!$C9=""),'Res Bud År1'!$D9,0)</f>
        <v>0</v>
      </c>
      <c r="G9" s="138">
        <f>IF(OR('Res Bud År1'!$C9="Kontant",'Res Bud År1'!$C9=""),'Res Bud År1'!$E9,0)+IF('Res Bud År1'!$C9=30,'Res Bud År1'!$D9,0)</f>
        <v>0</v>
      </c>
      <c r="H9" s="138">
        <f>IF(OR('Res Bud År1'!$C9="Kontant",'Res Bud År1'!$C9=""),'Res Bud År1'!$F9,0)+IF('Res Bud År1'!$C9=30,'Res Bud År1'!$E9,0)+IF('Res Bud År1'!$C9=60,'Res Bud År1'!$D9,0)</f>
        <v>0</v>
      </c>
      <c r="I9" s="138">
        <f>IF(OR('Res Bud År1'!$C9="Kontant",'Res Bud År1'!$C9=""),'Res Bud År1'!$G9,0)+IF('Res Bud År1'!$C9=30,'Res Bud År1'!$F9,0)+IF('Res Bud År1'!$C9=60,'Res Bud År1'!$E9,0)+IF('Res Bud År1'!$C9=90,'Res Bud År1'!$D9,0)</f>
        <v>0</v>
      </c>
      <c r="J9" s="138">
        <f>IF(OR('Res Bud År1'!$C9="Kontant",'Res Bud År1'!$C9=""),'Res Bud År1'!$H9,0)+IF('Res Bud År1'!$C9=30,'Res Bud År1'!$G9,0)+IF('Res Bud År1'!$C9=60,'Res Bud År1'!$F9,0)+IF('Res Bud År1'!$C9=90,'Res Bud År1'!$E9,0)</f>
        <v>0</v>
      </c>
      <c r="K9" s="138">
        <f>IF(OR('Res Bud År1'!$C9="Kontant",'Res Bud År1'!$C9=""),'Res Bud År1'!$I9,0)+IF('Res Bud År1'!$C9=30,'Res Bud År1'!$H9,0)+IF('Res Bud År1'!$C9=60,'Res Bud År1'!$G9,0)+IF('Res Bud År1'!$C9=90,'Res Bud År1'!$F9,0)</f>
        <v>0</v>
      </c>
      <c r="L9" s="138">
        <f>IF(OR('Res Bud År1'!$C9="Kontant",'Res Bud År1'!$C9=""),'Res Bud År1'!$J9,0)+IF('Res Bud År1'!$C9=30,'Res Bud År1'!$I9,0)+IF('Res Bud År1'!$C9=60,'Res Bud År1'!$H9,0)+IF('Res Bud År1'!$C9=90,'Res Bud År1'!$G9,0)</f>
        <v>0</v>
      </c>
      <c r="M9" s="138">
        <f>IF(OR('Res Bud År1'!$C9="Kontant",'Res Bud År1'!$C9=""),'Res Bud År1'!$K9,0)+IF('Res Bud År1'!$C9=30,'Res Bud År1'!$J9,0)+IF('Res Bud År1'!$C9=60,'Res Bud År1'!$I9,0)+IF('Res Bud År1'!$C9=90,'Res Bud År1'!$H9,0)</f>
        <v>0</v>
      </c>
      <c r="N9" s="138">
        <f>IF(OR('Res Bud År1'!$C9="Kontant",'Res Bud År1'!$C9=""),'Res Bud År1'!$L9,0)+IF('Res Bud År1'!$C9=30,'Res Bud År1'!$K9,0)+IF('Res Bud År1'!$C9=60,'Res Bud År1'!$J9,0)+IF('Res Bud År1'!$C9=90,'Res Bud År1'!$I9,0)</f>
        <v>0</v>
      </c>
      <c r="O9" s="138">
        <f>IF(OR('Res Bud År1'!$C9="Kontant",'Res Bud År1'!$C9=""),'Res Bud År1'!$M9,0)+IF('Res Bud År1'!$C9=30,'Res Bud År1'!$L9,0)+IF('Res Bud År1'!$C9=60,'Res Bud År1'!$K9,0)+IF('Res Bud År1'!$C9=90,'Res Bud År1'!$J9,0)</f>
        <v>0</v>
      </c>
      <c r="P9" s="138">
        <f>IF(OR('Res Bud År1'!$C9="Kontant",'Res Bud År1'!$C9=""),'Res Bud År1'!$N9,0)+IF('Res Bud År1'!$C9=30,'Res Bud År1'!$M9,0)+IF('Res Bud År1'!$C9=60,'Res Bud År1'!$L9,0)+IF('Res Bud År1'!$C9=90,'Res Bud År1'!$K9,0)</f>
        <v>0</v>
      </c>
      <c r="Q9" s="138">
        <f>IF(OR('Res Bud År1'!$C9="Kontant",'Res Bud År1'!$C9=""),'Res Bud År1'!$O9,0)+IF('Res Bud År1'!$C9=30,'Res Bud År1'!$N9,0)+IF('Res Bud År1'!$C9=60,'Res Bud År1'!$M9,0)+IF('Res Bud År1'!$C9=90,'Res Bud År1'!$L9,0)</f>
        <v>0</v>
      </c>
      <c r="R9" s="138">
        <f>SUM(F9:Q9)</f>
        <v>0</v>
      </c>
      <c r="S9" s="183"/>
      <c r="AE9"/>
      <c r="AF9"/>
    </row>
    <row r="10" spans="1:41" ht="14" hidden="1" outlineLevel="1" x14ac:dyDescent="0.15">
      <c r="A10" s="120" t="s">
        <v>23</v>
      </c>
      <c r="B10" s="121"/>
      <c r="C10" s="121"/>
      <c r="D10" s="121"/>
      <c r="E10" s="121"/>
      <c r="F10" s="131">
        <f t="shared" ref="F10:Q10" si="0">SUM(F5:F9)</f>
        <v>0</v>
      </c>
      <c r="G10" s="131">
        <f t="shared" si="0"/>
        <v>0</v>
      </c>
      <c r="H10" s="131">
        <f t="shared" si="0"/>
        <v>0</v>
      </c>
      <c r="I10" s="131">
        <f t="shared" si="0"/>
        <v>0</v>
      </c>
      <c r="J10" s="131">
        <f t="shared" si="0"/>
        <v>0</v>
      </c>
      <c r="K10" s="131">
        <f t="shared" si="0"/>
        <v>0</v>
      </c>
      <c r="L10" s="131">
        <f t="shared" si="0"/>
        <v>0</v>
      </c>
      <c r="M10" s="131">
        <f t="shared" si="0"/>
        <v>0</v>
      </c>
      <c r="N10" s="131">
        <f t="shared" si="0"/>
        <v>0</v>
      </c>
      <c r="O10" s="131">
        <f t="shared" si="0"/>
        <v>0</v>
      </c>
      <c r="P10" s="131">
        <f t="shared" si="0"/>
        <v>0</v>
      </c>
      <c r="Q10" s="131">
        <f t="shared" si="0"/>
        <v>0</v>
      </c>
      <c r="R10" s="131">
        <f>SUM(F10:Q10)</f>
        <v>0</v>
      </c>
      <c r="S10" s="183"/>
      <c r="AE10"/>
      <c r="AF10"/>
      <c r="AG10" s="2"/>
      <c r="AH10" s="2"/>
      <c r="AI10" s="2"/>
      <c r="AJ10" s="2"/>
      <c r="AK10" s="2"/>
      <c r="AL10" s="2"/>
      <c r="AM10" s="2"/>
      <c r="AN10" s="2"/>
      <c r="AO10" s="2"/>
    </row>
    <row r="11" spans="1:41" hidden="1" outlineLevel="1" x14ac:dyDescent="0.15">
      <c r="A11" s="129"/>
      <c r="B11" s="129"/>
      <c r="C11" s="129"/>
      <c r="D11" s="129"/>
      <c r="E11" s="129"/>
      <c r="F11" s="129"/>
      <c r="G11" s="129"/>
      <c r="H11" s="129"/>
      <c r="I11" s="129"/>
      <c r="J11" s="129"/>
      <c r="K11" s="129"/>
      <c r="L11" s="129"/>
      <c r="M11" s="129"/>
      <c r="N11" s="129"/>
      <c r="O11" s="129"/>
      <c r="P11" s="129"/>
      <c r="Q11" s="129"/>
      <c r="R11" s="129"/>
      <c r="S11" s="183"/>
      <c r="AE11"/>
      <c r="AF11"/>
    </row>
    <row r="12" spans="1:41" ht="14" hidden="1" outlineLevel="1" x14ac:dyDescent="0.15">
      <c r="A12" s="117" t="s">
        <v>53</v>
      </c>
      <c r="B12" s="117"/>
      <c r="C12" s="117"/>
      <c r="D12" s="117"/>
      <c r="E12" s="117"/>
      <c r="F12" s="128" t="s">
        <v>72</v>
      </c>
      <c r="G12" s="128" t="s">
        <v>73</v>
      </c>
      <c r="H12" s="128" t="s">
        <v>74</v>
      </c>
      <c r="I12" s="128" t="s">
        <v>75</v>
      </c>
      <c r="J12" s="128" t="s">
        <v>76</v>
      </c>
      <c r="K12" s="128" t="s">
        <v>77</v>
      </c>
      <c r="L12" s="128" t="s">
        <v>78</v>
      </c>
      <c r="M12" s="128" t="s">
        <v>79</v>
      </c>
      <c r="N12" s="128" t="s">
        <v>80</v>
      </c>
      <c r="O12" s="128" t="s">
        <v>81</v>
      </c>
      <c r="P12" s="128" t="s">
        <v>82</v>
      </c>
      <c r="Q12" s="128" t="s">
        <v>83</v>
      </c>
      <c r="R12" s="128" t="s">
        <v>46</v>
      </c>
      <c r="S12" s="183"/>
      <c r="AE12"/>
      <c r="AF12"/>
    </row>
    <row r="13" spans="1:41" ht="30" hidden="1" customHeight="1" outlineLevel="1" x14ac:dyDescent="0.15">
      <c r="A13" s="122" t="s">
        <v>1</v>
      </c>
      <c r="B13" s="127"/>
      <c r="C13" s="127"/>
      <c r="D13" s="127"/>
      <c r="E13" s="127"/>
      <c r="F13" s="138">
        <f>IF(OR('Res Bud År1'!$C13="Kontant",'Res Bud År1'!$C13=""),'Res Bud År1'!$D13,0)</f>
        <v>0</v>
      </c>
      <c r="G13" s="138">
        <f>IF(OR('Res Bud År1'!$C13="Kontant",'Res Bud År1'!$C13=""),'Res Bud År1'!$E13,0)+IF('Res Bud År1'!$C13=30,'Res Bud År1'!$D13,0)</f>
        <v>0</v>
      </c>
      <c r="H13" s="138">
        <f>IF(OR('Res Bud År1'!$C13="Kontant",'Res Bud År1'!$C13=""),'Res Bud År1'!$F13,0)+IF('Res Bud År1'!$C13=30,'Res Bud År1'!$E13,0)+IF('Res Bud År1'!$C13=60,'Res Bud År1'!$D13,0)</f>
        <v>0</v>
      </c>
      <c r="I13" s="138">
        <f>IF(OR('Res Bud År1'!$C13="Kontant",'Res Bud År1'!$C13=""),'Res Bud År1'!$G13,0)+IF('Res Bud År1'!$C13=30,'Res Bud År1'!$F13,0)+IF('Res Bud År1'!$C13=60,'Res Bud År1'!$E13,0)+IF('Res Bud År1'!$C13=90,'Res Bud År1'!$D13,0)</f>
        <v>0</v>
      </c>
      <c r="J13" s="138">
        <f>IF(OR('Res Bud År1'!$C13="Kontant",'Res Bud År1'!$C13=""),'Res Bud År1'!$H13,0)+IF('Res Bud År1'!$C13=30,'Res Bud År1'!$G13,0)+IF('Res Bud År1'!$C13=60,'Res Bud År1'!$F13,0)+IF('Res Bud År1'!$C13=90,'Res Bud År1'!$E13,0)</f>
        <v>0</v>
      </c>
      <c r="K13" s="138">
        <f>IF(OR('Res Bud År1'!$C13="Kontant",'Res Bud År1'!$C13=""),'Res Bud År1'!$I13,0)+IF('Res Bud År1'!$C13=30,'Res Bud År1'!$H13,0)+IF('Res Bud År1'!$C13=60,'Res Bud År1'!$G13,0)+IF('Res Bud År1'!$C13=90,'Res Bud År1'!$F13,0)</f>
        <v>0</v>
      </c>
      <c r="L13" s="138">
        <f>IF(OR('Res Bud År1'!$C13="Kontant",'Res Bud År1'!$C13=""),'Res Bud År1'!$J13,0)+IF('Res Bud År1'!$C13=30,'Res Bud År1'!$I13,0)+IF('Res Bud År1'!$C13=60,'Res Bud År1'!$H13,0)+IF('Res Bud År1'!$C13=90,'Res Bud År1'!$G13,0)</f>
        <v>0</v>
      </c>
      <c r="M13" s="138">
        <f>IF(OR('Res Bud År1'!$C13="Kontant",'Res Bud År1'!$C13=""),'Res Bud År1'!$K13,0)+IF('Res Bud År1'!$C13=30,'Res Bud År1'!$J13,0)+IF('Res Bud År1'!$C13=60,'Res Bud År1'!$I13,0)+IF('Res Bud År1'!$C13=90,'Res Bud År1'!$H13,0)</f>
        <v>0</v>
      </c>
      <c r="N13" s="138">
        <f>IF(OR('Res Bud År1'!$C13="Kontant",'Res Bud År1'!$C13=""),'Res Bud År1'!$L13,0)+IF('Res Bud År1'!$C13=30,'Res Bud År1'!$K13,0)+IF('Res Bud År1'!$C13=60,'Res Bud År1'!$J13,0)+IF('Res Bud År1'!$C13=90,'Res Bud År1'!$I13,0)</f>
        <v>0</v>
      </c>
      <c r="O13" s="138">
        <f>IF(OR('Res Bud År1'!$C13="Kontant",'Res Bud År1'!$C13=""),'Res Bud År1'!$M13,0)+IF('Res Bud År1'!$C13=30,'Res Bud År1'!$L13,0)+IF('Res Bud År1'!$C13=60,'Res Bud År1'!$K13,0)+IF('Res Bud År1'!$C13=90,'Res Bud År1'!$J13,0)</f>
        <v>0</v>
      </c>
      <c r="P13" s="138">
        <f>IF(OR('Res Bud År1'!$C13="Kontant",'Res Bud År1'!$C13=""),'Res Bud År1'!$N13,0)+IF('Res Bud År1'!$C13=30,'Res Bud År1'!$M13,0)+IF('Res Bud År1'!$C13=60,'Res Bud År1'!$L13,0)+IF('Res Bud År1'!$C13=90,'Res Bud År1'!$K13,0)</f>
        <v>0</v>
      </c>
      <c r="Q13" s="138">
        <f>IF(OR('Res Bud År1'!$C13="Kontant",'Res Bud År1'!$C13=""),'Res Bud År1'!$O13,0)+IF('Res Bud År1'!$C13=30,'Res Bud År1'!$N13,0)+IF('Res Bud År1'!$C13=60,'Res Bud År1'!$M13,0)+IF('Res Bud År1'!$C13=90,'Res Bud År1'!$L13,0)</f>
        <v>0</v>
      </c>
      <c r="R13" s="138">
        <f>SUM(F13:Q13)</f>
        <v>0</v>
      </c>
      <c r="S13" s="183"/>
      <c r="AE13"/>
      <c r="AF13"/>
    </row>
    <row r="14" spans="1:41" ht="30" hidden="1" customHeight="1" outlineLevel="1" x14ac:dyDescent="0.15">
      <c r="A14" s="122" t="s">
        <v>1</v>
      </c>
      <c r="B14" s="127"/>
      <c r="C14" s="127"/>
      <c r="D14" s="127"/>
      <c r="E14" s="127"/>
      <c r="F14" s="138">
        <f>IF(OR('Res Bud År1'!$C14="Kontant",'Res Bud År1'!$C14=""),'Res Bud År1'!$D14,0)</f>
        <v>0</v>
      </c>
      <c r="G14" s="138">
        <f>IF(OR('Res Bud År1'!$C14="Kontant",'Res Bud År1'!$C14=""),'Res Bud År1'!$E14,0)+IF('Res Bud År1'!$C14=30,'Res Bud År1'!$D14,0)</f>
        <v>0</v>
      </c>
      <c r="H14" s="138">
        <f>IF(OR('Res Bud År1'!$C14="Kontant",'Res Bud År1'!$C14=""),'Res Bud År1'!$F14,0)+IF('Res Bud År1'!$C14=30,'Res Bud År1'!$E14,0)+IF('Res Bud År1'!$C14=60,'Res Bud År1'!$D14,0)</f>
        <v>0</v>
      </c>
      <c r="I14" s="138">
        <f>IF(OR('Res Bud År1'!$C14="Kontant",'Res Bud År1'!$C14=""),'Res Bud År1'!$G14,0)+IF('Res Bud År1'!$C14=30,'Res Bud År1'!$F14,0)+IF('Res Bud År1'!$C14=60,'Res Bud År1'!$E14,0)+IF('Res Bud År1'!$C14=90,'Res Bud År1'!$D14,0)</f>
        <v>0</v>
      </c>
      <c r="J14" s="138">
        <f>IF(OR('Res Bud År1'!$C14="Kontant",'Res Bud År1'!$C14=""),'Res Bud År1'!$H14,0)+IF('Res Bud År1'!$C14=30,'Res Bud År1'!$G14,0)+IF('Res Bud År1'!$C14=60,'Res Bud År1'!$F14,0)+IF('Res Bud År1'!$C14=90,'Res Bud År1'!$E14,0)</f>
        <v>0</v>
      </c>
      <c r="K14" s="138">
        <f>IF(OR('Res Bud År1'!$C14="Kontant",'Res Bud År1'!$C14=""),'Res Bud År1'!$I14,0)+IF('Res Bud År1'!$C14=30,'Res Bud År1'!$H14,0)+IF('Res Bud År1'!$C14=60,'Res Bud År1'!$G14,0)+IF('Res Bud År1'!$C14=90,'Res Bud År1'!$F14,0)</f>
        <v>0</v>
      </c>
      <c r="L14" s="138">
        <f>IF(OR('Res Bud År1'!$C14="Kontant",'Res Bud År1'!$C14=""),'Res Bud År1'!$J14,0)+IF('Res Bud År1'!$C14=30,'Res Bud År1'!$I14,0)+IF('Res Bud År1'!$C14=60,'Res Bud År1'!$H14,0)+IF('Res Bud År1'!$C14=90,'Res Bud År1'!$G14,0)</f>
        <v>0</v>
      </c>
      <c r="M14" s="138">
        <f>IF(OR('Res Bud År1'!$C14="Kontant",'Res Bud År1'!$C14=""),'Res Bud År1'!$K14,0)+IF('Res Bud År1'!$C14=30,'Res Bud År1'!$J14,0)+IF('Res Bud År1'!$C14=60,'Res Bud År1'!$I14,0)+IF('Res Bud År1'!$C14=90,'Res Bud År1'!$H14,0)</f>
        <v>0</v>
      </c>
      <c r="N14" s="138">
        <f>IF(OR('Res Bud År1'!$C14="Kontant",'Res Bud År1'!$C14=""),'Res Bud År1'!$L14,0)+IF('Res Bud År1'!$C14=30,'Res Bud År1'!$K14,0)+IF('Res Bud År1'!$C14=60,'Res Bud År1'!$J14,0)+IF('Res Bud År1'!$C14=90,'Res Bud År1'!$I14,0)</f>
        <v>0</v>
      </c>
      <c r="O14" s="138">
        <f>IF(OR('Res Bud År1'!$C14="Kontant",'Res Bud År1'!$C14=""),'Res Bud År1'!$M14,0)+IF('Res Bud År1'!$C14=30,'Res Bud År1'!$L14,0)+IF('Res Bud År1'!$C14=60,'Res Bud År1'!$K14,0)+IF('Res Bud År1'!$C14=90,'Res Bud År1'!$J14,0)</f>
        <v>0</v>
      </c>
      <c r="P14" s="138">
        <f>IF(OR('Res Bud År1'!$C14="Kontant",'Res Bud År1'!$C14=""),'Res Bud År1'!$N14,0)+IF('Res Bud År1'!$C14=30,'Res Bud År1'!$M14,0)+IF('Res Bud År1'!$C14=60,'Res Bud År1'!$L14,0)+IF('Res Bud År1'!$C14=90,'Res Bud År1'!$K14,0)</f>
        <v>0</v>
      </c>
      <c r="Q14" s="138">
        <f>IF(OR('Res Bud År1'!$C14="Kontant",'Res Bud År1'!$C14=""),'Res Bud År1'!$O14,0)+IF('Res Bud År1'!$C14=30,'Res Bud År1'!$N14,0)+IF('Res Bud År1'!$C14=60,'Res Bud År1'!$M14,0)+IF('Res Bud År1'!$C14=90,'Res Bud År1'!$L14,0)</f>
        <v>0</v>
      </c>
      <c r="R14" s="138">
        <f>SUM(F14:Q14)</f>
        <v>0</v>
      </c>
      <c r="S14" s="183"/>
      <c r="AE14"/>
      <c r="AF14"/>
    </row>
    <row r="15" spans="1:41" ht="30" hidden="1" customHeight="1" outlineLevel="1" x14ac:dyDescent="0.15">
      <c r="A15" s="122" t="s">
        <v>1</v>
      </c>
      <c r="B15" s="127"/>
      <c r="C15" s="127"/>
      <c r="D15" s="127"/>
      <c r="E15" s="127"/>
      <c r="F15" s="138">
        <f>IF(OR('Res Bud År1'!$C15="Kontant",'Res Bud År1'!$C15=""),'Res Bud År1'!$D15,0)</f>
        <v>0</v>
      </c>
      <c r="G15" s="138">
        <f>IF(OR('Res Bud År1'!$C15="Kontant",'Res Bud År1'!$C15=""),'Res Bud År1'!$E15,0)+IF('Res Bud År1'!$C15=30,'Res Bud År1'!$D15,0)</f>
        <v>0</v>
      </c>
      <c r="H15" s="138">
        <f>IF(OR('Res Bud År1'!$C15="Kontant",'Res Bud År1'!$C15=""),'Res Bud År1'!$F15,0)+IF('Res Bud År1'!$C15=30,'Res Bud År1'!$E15,0)+IF('Res Bud År1'!$C15=60,'Res Bud År1'!$D15,0)</f>
        <v>0</v>
      </c>
      <c r="I15" s="138">
        <f>IF(OR('Res Bud År1'!$C15="Kontant",'Res Bud År1'!$C15=""),'Res Bud År1'!$G15,0)+IF('Res Bud År1'!$C15=30,'Res Bud År1'!$F15,0)+IF('Res Bud År1'!$C15=60,'Res Bud År1'!$E15,0)+IF('Res Bud År1'!$C15=90,'Res Bud År1'!$D15,0)</f>
        <v>0</v>
      </c>
      <c r="J15" s="138">
        <f>IF(OR('Res Bud År1'!$C15="Kontant",'Res Bud År1'!$C15=""),'Res Bud År1'!$H15,0)+IF('Res Bud År1'!$C15=30,'Res Bud År1'!$G15,0)+IF('Res Bud År1'!$C15=60,'Res Bud År1'!$F15,0)+IF('Res Bud År1'!$C15=90,'Res Bud År1'!$E15,0)</f>
        <v>0</v>
      </c>
      <c r="K15" s="138">
        <f>IF(OR('Res Bud År1'!$C15="Kontant",'Res Bud År1'!$C15=""),'Res Bud År1'!$I15,0)+IF('Res Bud År1'!$C15=30,'Res Bud År1'!$H15,0)+IF('Res Bud År1'!$C15=60,'Res Bud År1'!$G15,0)+IF('Res Bud År1'!$C15=90,'Res Bud År1'!$F15,0)</f>
        <v>0</v>
      </c>
      <c r="L15" s="138">
        <f>IF(OR('Res Bud År1'!$C15="Kontant",'Res Bud År1'!$C15=""),'Res Bud År1'!$J15,0)+IF('Res Bud År1'!$C15=30,'Res Bud År1'!$I15,0)+IF('Res Bud År1'!$C15=60,'Res Bud År1'!$H15,0)+IF('Res Bud År1'!$C15=90,'Res Bud År1'!$G15,0)</f>
        <v>0</v>
      </c>
      <c r="M15" s="138">
        <f>IF(OR('Res Bud År1'!$C15="Kontant",'Res Bud År1'!$C15=""),'Res Bud År1'!$K15,0)+IF('Res Bud År1'!$C15=30,'Res Bud År1'!$J15,0)+IF('Res Bud År1'!$C15=60,'Res Bud År1'!$I15,0)+IF('Res Bud År1'!$C15=90,'Res Bud År1'!$H15,0)</f>
        <v>0</v>
      </c>
      <c r="N15" s="138">
        <f>IF(OR('Res Bud År1'!$C15="Kontant",'Res Bud År1'!$C15=""),'Res Bud År1'!$L15,0)+IF('Res Bud År1'!$C15=30,'Res Bud År1'!$K15,0)+IF('Res Bud År1'!$C15=60,'Res Bud År1'!$J15,0)+IF('Res Bud År1'!$C15=90,'Res Bud År1'!$I15,0)</f>
        <v>0</v>
      </c>
      <c r="O15" s="138">
        <f>IF(OR('Res Bud År1'!$C15="Kontant",'Res Bud År1'!$C15=""),'Res Bud År1'!$M15,0)+IF('Res Bud År1'!$C15=30,'Res Bud År1'!$L15,0)+IF('Res Bud År1'!$C15=60,'Res Bud År1'!$K15,0)+IF('Res Bud År1'!$C15=90,'Res Bud År1'!$J15,0)</f>
        <v>0</v>
      </c>
      <c r="P15" s="138">
        <f>IF(OR('Res Bud År1'!$C15="Kontant",'Res Bud År1'!$C15=""),'Res Bud År1'!$N15,0)+IF('Res Bud År1'!$C15=30,'Res Bud År1'!$M15,0)+IF('Res Bud År1'!$C15=60,'Res Bud År1'!$L15,0)+IF('Res Bud År1'!$C15=90,'Res Bud År1'!$K15,0)</f>
        <v>0</v>
      </c>
      <c r="Q15" s="138">
        <f>IF(OR('Res Bud År1'!$C15="Kontant",'Res Bud År1'!$C15=""),'Res Bud År1'!$O15,0)+IF('Res Bud År1'!$C15=30,'Res Bud År1'!$N15,0)+IF('Res Bud År1'!$C15=60,'Res Bud År1'!$M15,0)+IF('Res Bud År1'!$C15=90,'Res Bud År1'!$L15,0)</f>
        <v>0</v>
      </c>
      <c r="R15" s="138">
        <f>SUM(F15:Q15)</f>
        <v>0</v>
      </c>
      <c r="S15" s="183"/>
      <c r="AE15"/>
      <c r="AF15"/>
    </row>
    <row r="16" spans="1:41" ht="30" hidden="1" customHeight="1" outlineLevel="1" x14ac:dyDescent="0.15">
      <c r="A16" s="122" t="s">
        <v>1</v>
      </c>
      <c r="B16" s="127"/>
      <c r="C16" s="127"/>
      <c r="D16" s="127"/>
      <c r="E16" s="127"/>
      <c r="F16" s="138">
        <f>IF(OR('Res Bud År1'!$C16="Kontant",'Res Bud År1'!$C16=""),'Res Bud År1'!$D16,0)</f>
        <v>0</v>
      </c>
      <c r="G16" s="138">
        <f>IF(OR('Res Bud År1'!$C16="Kontant",'Res Bud År1'!$C16=""),'Res Bud År1'!$E16,0)+IF('Res Bud År1'!$C16=30,'Res Bud År1'!$D16,0)</f>
        <v>0</v>
      </c>
      <c r="H16" s="138">
        <f>IF(OR('Res Bud År1'!$C16="Kontant",'Res Bud År1'!$C16=""),'Res Bud År1'!$F16,0)+IF('Res Bud År1'!$C16=30,'Res Bud År1'!$E16,0)+IF('Res Bud År1'!$C16=60,'Res Bud År1'!$D16,0)</f>
        <v>0</v>
      </c>
      <c r="I16" s="138">
        <f>IF(OR('Res Bud År1'!$C16="Kontant",'Res Bud År1'!$C16=""),'Res Bud År1'!$G16,0)+IF('Res Bud År1'!$C16=30,'Res Bud År1'!$F16,0)+IF('Res Bud År1'!$C16=60,'Res Bud År1'!$E16,0)+IF('Res Bud År1'!$C16=90,'Res Bud År1'!$D16,0)</f>
        <v>0</v>
      </c>
      <c r="J16" s="138">
        <f>IF(OR('Res Bud År1'!$C16="Kontant",'Res Bud År1'!$C16=""),'Res Bud År1'!$H16,0)+IF('Res Bud År1'!$C16=30,'Res Bud År1'!$G16,0)+IF('Res Bud År1'!$C16=60,'Res Bud År1'!$F16,0)+IF('Res Bud År1'!$C16=90,'Res Bud År1'!$E16,0)</f>
        <v>0</v>
      </c>
      <c r="K16" s="138">
        <f>IF(OR('Res Bud År1'!$C16="Kontant",'Res Bud År1'!$C16=""),'Res Bud År1'!$I16,0)+IF('Res Bud År1'!$C16=30,'Res Bud År1'!$H16,0)+IF('Res Bud År1'!$C16=60,'Res Bud År1'!$G16,0)+IF('Res Bud År1'!$C16=90,'Res Bud År1'!$F16,0)</f>
        <v>0</v>
      </c>
      <c r="L16" s="138">
        <f>IF(OR('Res Bud År1'!$C16="Kontant",'Res Bud År1'!$C16=""),'Res Bud År1'!$J16,0)+IF('Res Bud År1'!$C16=30,'Res Bud År1'!$I16,0)+IF('Res Bud År1'!$C16=60,'Res Bud År1'!$H16,0)+IF('Res Bud År1'!$C16=90,'Res Bud År1'!$G16,0)</f>
        <v>0</v>
      </c>
      <c r="M16" s="138">
        <f>IF(OR('Res Bud År1'!$C16="Kontant",'Res Bud År1'!$C16=""),'Res Bud År1'!$K16,0)+IF('Res Bud År1'!$C16=30,'Res Bud År1'!$J16,0)+IF('Res Bud År1'!$C16=60,'Res Bud År1'!$I16,0)+IF('Res Bud År1'!$C16=90,'Res Bud År1'!$H16,0)</f>
        <v>0</v>
      </c>
      <c r="N16" s="138">
        <f>IF(OR('Res Bud År1'!$C16="Kontant",'Res Bud År1'!$C16=""),'Res Bud År1'!$L16,0)+IF('Res Bud År1'!$C16=30,'Res Bud År1'!$K16,0)+IF('Res Bud År1'!$C16=60,'Res Bud År1'!$J16,0)+IF('Res Bud År1'!$C16=90,'Res Bud År1'!$I16,0)</f>
        <v>0</v>
      </c>
      <c r="O16" s="138">
        <f>IF(OR('Res Bud År1'!$C16="Kontant",'Res Bud År1'!$C16=""),'Res Bud År1'!$M16,0)+IF('Res Bud År1'!$C16=30,'Res Bud År1'!$L16,0)+IF('Res Bud År1'!$C16=60,'Res Bud År1'!$K16,0)+IF('Res Bud År1'!$C16=90,'Res Bud År1'!$J16,0)</f>
        <v>0</v>
      </c>
      <c r="P16" s="138">
        <f>IF(OR('Res Bud År1'!$C16="Kontant",'Res Bud År1'!$C16=""),'Res Bud År1'!$N16,0)+IF('Res Bud År1'!$C16=30,'Res Bud År1'!$M16,0)+IF('Res Bud År1'!$C16=60,'Res Bud År1'!$L16,0)+IF('Res Bud År1'!$C16=90,'Res Bud År1'!$K16,0)</f>
        <v>0</v>
      </c>
      <c r="Q16" s="138">
        <f>IF(OR('Res Bud År1'!$C16="Kontant",'Res Bud År1'!$C16=""),'Res Bud År1'!$O16,0)+IF('Res Bud År1'!$C16=30,'Res Bud År1'!$N16,0)+IF('Res Bud År1'!$C16=60,'Res Bud År1'!$M16,0)+IF('Res Bud År1'!$C16=90,'Res Bud År1'!$L16,0)</f>
        <v>0</v>
      </c>
      <c r="R16" s="138">
        <f>SUM(F16:Q16)</f>
        <v>0</v>
      </c>
      <c r="S16" s="183"/>
      <c r="AE16"/>
      <c r="AF16"/>
    </row>
    <row r="17" spans="1:41" ht="14" hidden="1" outlineLevel="1" x14ac:dyDescent="0.15">
      <c r="A17" s="120" t="s">
        <v>24</v>
      </c>
      <c r="B17" s="121"/>
      <c r="C17" s="121"/>
      <c r="D17" s="121"/>
      <c r="E17" s="121"/>
      <c r="F17" s="131">
        <f t="shared" ref="F17:Q17" si="1">SUM(F12:F16)</f>
        <v>0</v>
      </c>
      <c r="G17" s="131">
        <f t="shared" si="1"/>
        <v>0</v>
      </c>
      <c r="H17" s="131">
        <f t="shared" si="1"/>
        <v>0</v>
      </c>
      <c r="I17" s="131">
        <f t="shared" si="1"/>
        <v>0</v>
      </c>
      <c r="J17" s="131">
        <f t="shared" si="1"/>
        <v>0</v>
      </c>
      <c r="K17" s="131">
        <f t="shared" si="1"/>
        <v>0</v>
      </c>
      <c r="L17" s="131">
        <f t="shared" si="1"/>
        <v>0</v>
      </c>
      <c r="M17" s="131">
        <f t="shared" si="1"/>
        <v>0</v>
      </c>
      <c r="N17" s="131">
        <f t="shared" si="1"/>
        <v>0</v>
      </c>
      <c r="O17" s="131">
        <f t="shared" si="1"/>
        <v>0</v>
      </c>
      <c r="P17" s="131">
        <f t="shared" si="1"/>
        <v>0</v>
      </c>
      <c r="Q17" s="131">
        <f t="shared" si="1"/>
        <v>0</v>
      </c>
      <c r="R17" s="131">
        <f>SUM(F17:Q17)</f>
        <v>0</v>
      </c>
      <c r="S17" s="183"/>
      <c r="AE17"/>
      <c r="AF17"/>
      <c r="AG17" s="2"/>
      <c r="AH17" s="2"/>
      <c r="AI17" s="2"/>
      <c r="AJ17" s="2"/>
      <c r="AK17" s="2"/>
      <c r="AL17" s="2"/>
      <c r="AM17" s="2"/>
      <c r="AN17" s="2"/>
      <c r="AO17" s="2"/>
    </row>
    <row r="18" spans="1:41" hidden="1" outlineLevel="1" x14ac:dyDescent="0.15">
      <c r="A18" s="129"/>
      <c r="B18" s="129"/>
      <c r="C18" s="129"/>
      <c r="D18" s="129"/>
      <c r="E18" s="129"/>
      <c r="F18" s="129"/>
      <c r="G18" s="129"/>
      <c r="H18" s="129"/>
      <c r="I18" s="129"/>
      <c r="J18" s="129"/>
      <c r="K18" s="129"/>
      <c r="L18" s="129"/>
      <c r="M18" s="129"/>
      <c r="N18" s="129"/>
      <c r="O18" s="129"/>
      <c r="P18" s="129"/>
      <c r="Q18" s="129"/>
      <c r="R18" s="129"/>
      <c r="S18" s="183"/>
      <c r="AE18"/>
      <c r="AF18"/>
    </row>
    <row r="19" spans="1:41" ht="14" hidden="1" outlineLevel="1" x14ac:dyDescent="0.15">
      <c r="A19" s="120" t="s">
        <v>47</v>
      </c>
      <c r="B19" s="121"/>
      <c r="C19" s="121"/>
      <c r="D19" s="121"/>
      <c r="E19" s="121"/>
      <c r="F19" s="131">
        <f t="shared" ref="F19:Q19" si="2">F10-F17</f>
        <v>0</v>
      </c>
      <c r="G19" s="131">
        <f t="shared" si="2"/>
        <v>0</v>
      </c>
      <c r="H19" s="131">
        <f t="shared" si="2"/>
        <v>0</v>
      </c>
      <c r="I19" s="131">
        <f t="shared" si="2"/>
        <v>0</v>
      </c>
      <c r="J19" s="131">
        <f t="shared" si="2"/>
        <v>0</v>
      </c>
      <c r="K19" s="131">
        <f t="shared" si="2"/>
        <v>0</v>
      </c>
      <c r="L19" s="131">
        <f t="shared" si="2"/>
        <v>0</v>
      </c>
      <c r="M19" s="131">
        <f t="shared" si="2"/>
        <v>0</v>
      </c>
      <c r="N19" s="131">
        <f t="shared" si="2"/>
        <v>0</v>
      </c>
      <c r="O19" s="131">
        <f t="shared" si="2"/>
        <v>0</v>
      </c>
      <c r="P19" s="131">
        <f t="shared" si="2"/>
        <v>0</v>
      </c>
      <c r="Q19" s="131">
        <f t="shared" si="2"/>
        <v>0</v>
      </c>
      <c r="R19" s="131">
        <f>SUM(F19:Q19)</f>
        <v>0</v>
      </c>
      <c r="S19" s="183"/>
      <c r="AE19"/>
      <c r="AF19"/>
      <c r="AG19" s="2"/>
      <c r="AH19" s="2"/>
      <c r="AI19" s="2"/>
      <c r="AJ19" s="2"/>
      <c r="AK19" s="2"/>
      <c r="AL19" s="2"/>
      <c r="AM19" s="2"/>
      <c r="AN19" s="2"/>
      <c r="AO19" s="2"/>
    </row>
    <row r="20" spans="1:41" hidden="1" outlineLevel="1" x14ac:dyDescent="0.15">
      <c r="A20" s="123"/>
      <c r="B20" s="124"/>
      <c r="C20" s="124"/>
      <c r="D20" s="124"/>
      <c r="E20" s="124"/>
      <c r="F20" s="132"/>
      <c r="G20" s="132"/>
      <c r="H20" s="132"/>
      <c r="I20" s="132"/>
      <c r="J20" s="132"/>
      <c r="K20" s="132"/>
      <c r="L20" s="132"/>
      <c r="M20" s="132"/>
      <c r="N20" s="132"/>
      <c r="O20" s="132"/>
      <c r="P20" s="132"/>
      <c r="Q20" s="132"/>
      <c r="R20" s="132"/>
      <c r="S20" s="183"/>
      <c r="AE20"/>
      <c r="AF20"/>
      <c r="AG20" s="2"/>
      <c r="AH20" s="2"/>
      <c r="AI20" s="2"/>
      <c r="AJ20" s="2"/>
      <c r="AK20" s="2"/>
      <c r="AL20" s="2"/>
      <c r="AM20" s="2"/>
      <c r="AN20" s="2"/>
      <c r="AO20" s="2"/>
    </row>
    <row r="21" spans="1:41" hidden="1" outlineLevel="1" x14ac:dyDescent="0.15">
      <c r="A21" s="123"/>
      <c r="B21" s="124"/>
      <c r="C21" s="124"/>
      <c r="D21" s="124"/>
      <c r="E21" s="124"/>
      <c r="F21" s="132"/>
      <c r="G21" s="132"/>
      <c r="H21" s="132"/>
      <c r="I21" s="132"/>
      <c r="J21" s="132"/>
      <c r="K21" s="132"/>
      <c r="L21" s="132"/>
      <c r="M21" s="132"/>
      <c r="N21" s="132"/>
      <c r="O21" s="132"/>
      <c r="P21" s="132"/>
      <c r="Q21" s="132"/>
      <c r="R21" s="132"/>
      <c r="S21" s="183"/>
      <c r="AE21"/>
      <c r="AF21"/>
      <c r="AG21" s="2"/>
      <c r="AH21" s="2"/>
      <c r="AI21" s="2"/>
      <c r="AJ21" s="2"/>
      <c r="AK21" s="2"/>
      <c r="AL21" s="2"/>
      <c r="AM21" s="2"/>
      <c r="AN21" s="2"/>
      <c r="AO21" s="2"/>
    </row>
    <row r="22" spans="1:41" hidden="1" outlineLevel="1" x14ac:dyDescent="0.15">
      <c r="A22" s="123"/>
      <c r="B22" s="124"/>
      <c r="C22" s="124"/>
      <c r="D22" s="124"/>
      <c r="E22" s="124"/>
      <c r="F22" s="132"/>
      <c r="G22" s="132"/>
      <c r="H22" s="132"/>
      <c r="I22" s="132"/>
      <c r="J22" s="132"/>
      <c r="K22" s="132"/>
      <c r="L22" s="132"/>
      <c r="M22" s="132"/>
      <c r="N22" s="132"/>
      <c r="O22" s="132"/>
      <c r="P22" s="132"/>
      <c r="Q22" s="132"/>
      <c r="R22" s="132"/>
      <c r="S22" s="183"/>
      <c r="AE22"/>
      <c r="AF22"/>
      <c r="AG22" s="2"/>
      <c r="AH22" s="2"/>
      <c r="AI22" s="2"/>
      <c r="AJ22" s="2"/>
      <c r="AK22" s="2"/>
      <c r="AL22" s="2"/>
      <c r="AM22" s="2"/>
      <c r="AN22" s="2"/>
      <c r="AO22" s="2"/>
    </row>
    <row r="23" spans="1:41" hidden="1" outlineLevel="1" x14ac:dyDescent="0.15">
      <c r="A23" s="129"/>
      <c r="B23" s="129"/>
      <c r="C23" s="129"/>
      <c r="D23" s="129"/>
      <c r="E23" s="129"/>
      <c r="F23" s="129"/>
      <c r="G23" s="129"/>
      <c r="H23" s="129"/>
      <c r="I23" s="129"/>
      <c r="J23" s="129"/>
      <c r="K23" s="129"/>
      <c r="L23" s="129"/>
      <c r="M23" s="129"/>
      <c r="N23" s="129"/>
      <c r="O23" s="129"/>
      <c r="P23" s="129"/>
      <c r="Q23" s="129"/>
      <c r="R23" s="129"/>
      <c r="S23" s="183"/>
      <c r="AE23"/>
      <c r="AF23"/>
    </row>
    <row r="24" spans="1:41" hidden="1" outlineLevel="1" x14ac:dyDescent="0.15">
      <c r="A24" s="129"/>
      <c r="B24" s="129"/>
      <c r="C24" s="129"/>
      <c r="D24" s="129"/>
      <c r="E24" s="129"/>
      <c r="F24" s="129"/>
      <c r="G24" s="129"/>
      <c r="H24" s="129"/>
      <c r="I24" s="129"/>
      <c r="J24" s="129"/>
      <c r="K24" s="129"/>
      <c r="L24" s="129"/>
      <c r="M24" s="129"/>
      <c r="N24" s="129"/>
      <c r="O24" s="129"/>
      <c r="P24" s="129"/>
      <c r="Q24" s="129"/>
      <c r="R24" s="129"/>
      <c r="S24" s="183"/>
      <c r="AE24"/>
      <c r="AF24"/>
    </row>
    <row r="25" spans="1:41" hidden="1" outlineLevel="1" x14ac:dyDescent="0.15">
      <c r="A25" s="129"/>
      <c r="B25" s="129"/>
      <c r="C25" s="129"/>
      <c r="D25" s="129"/>
      <c r="E25" s="129"/>
      <c r="F25" s="129"/>
      <c r="G25" s="129"/>
      <c r="H25" s="129"/>
      <c r="I25" s="129"/>
      <c r="J25" s="129"/>
      <c r="K25" s="129"/>
      <c r="L25" s="129"/>
      <c r="M25" s="129"/>
      <c r="N25" s="129"/>
      <c r="O25" s="129"/>
      <c r="P25" s="129"/>
      <c r="Q25" s="129"/>
      <c r="R25" s="129"/>
      <c r="S25" s="183"/>
      <c r="AE25"/>
      <c r="AF25"/>
    </row>
    <row r="26" spans="1:41" hidden="1" outlineLevel="1" x14ac:dyDescent="0.15">
      <c r="A26" s="129"/>
      <c r="B26" s="129"/>
      <c r="C26" s="129"/>
      <c r="D26" s="129"/>
      <c r="E26" s="129"/>
      <c r="F26" s="129"/>
      <c r="G26" s="129"/>
      <c r="H26" s="129"/>
      <c r="I26" s="129"/>
      <c r="J26" s="129"/>
      <c r="K26" s="129"/>
      <c r="L26" s="129"/>
      <c r="M26" s="129"/>
      <c r="N26" s="129"/>
      <c r="O26" s="129"/>
      <c r="P26" s="129"/>
      <c r="Q26" s="129"/>
      <c r="R26" s="129"/>
      <c r="S26" s="183"/>
      <c r="AE26"/>
      <c r="AF26"/>
    </row>
    <row r="27" spans="1:41" hidden="1" outlineLevel="1" x14ac:dyDescent="0.15">
      <c r="A27" s="129"/>
      <c r="B27" s="129"/>
      <c r="C27" s="129"/>
      <c r="D27" s="129"/>
      <c r="E27" s="129"/>
      <c r="F27" s="129"/>
      <c r="G27" s="129"/>
      <c r="H27" s="129"/>
      <c r="I27" s="129"/>
      <c r="J27" s="129"/>
      <c r="K27" s="129"/>
      <c r="L27" s="129"/>
      <c r="M27" s="129"/>
      <c r="N27" s="129"/>
      <c r="O27" s="129"/>
      <c r="P27" s="129"/>
      <c r="Q27" s="129"/>
      <c r="R27" s="129"/>
      <c r="S27" s="183"/>
      <c r="AE27"/>
      <c r="AF27"/>
    </row>
    <row r="28" spans="1:41" hidden="1" outlineLevel="1" x14ac:dyDescent="0.15">
      <c r="A28" s="129"/>
      <c r="B28" s="129"/>
      <c r="C28" s="129"/>
      <c r="D28" s="129"/>
      <c r="E28" s="129"/>
      <c r="F28" s="129"/>
      <c r="G28" s="129"/>
      <c r="H28" s="129"/>
      <c r="I28" s="129"/>
      <c r="J28" s="129"/>
      <c r="K28" s="129"/>
      <c r="L28" s="129"/>
      <c r="M28" s="129"/>
      <c r="N28" s="129"/>
      <c r="O28" s="129"/>
      <c r="P28" s="129"/>
      <c r="Q28" s="129"/>
      <c r="R28" s="129"/>
      <c r="S28" s="183"/>
      <c r="AE28"/>
      <c r="AF28"/>
    </row>
    <row r="29" spans="1:41" hidden="1" outlineLevel="1" x14ac:dyDescent="0.15">
      <c r="A29" s="129"/>
      <c r="B29" s="129"/>
      <c r="C29" s="129"/>
      <c r="D29" s="129"/>
      <c r="E29" s="129"/>
      <c r="F29" s="129"/>
      <c r="G29" s="129"/>
      <c r="H29" s="129"/>
      <c r="I29" s="129"/>
      <c r="J29" s="129"/>
      <c r="K29" s="129"/>
      <c r="L29" s="129"/>
      <c r="M29" s="129"/>
      <c r="N29" s="129"/>
      <c r="O29" s="129"/>
      <c r="P29" s="129"/>
      <c r="Q29" s="129"/>
      <c r="R29" s="129"/>
      <c r="S29" s="183"/>
      <c r="AE29"/>
      <c r="AF29"/>
    </row>
    <row r="30" spans="1:41" hidden="1" outlineLevel="1" x14ac:dyDescent="0.15">
      <c r="A30" s="129"/>
      <c r="B30" s="129"/>
      <c r="C30" s="129"/>
      <c r="D30" s="129"/>
      <c r="E30" s="129"/>
      <c r="F30" s="129"/>
      <c r="G30" s="129"/>
      <c r="H30" s="129"/>
      <c r="I30" s="129"/>
      <c r="J30" s="129"/>
      <c r="K30" s="129"/>
      <c r="L30" s="129"/>
      <c r="M30" s="129"/>
      <c r="N30" s="129"/>
      <c r="O30" s="129"/>
      <c r="P30" s="129"/>
      <c r="Q30" s="129"/>
      <c r="R30" s="129"/>
      <c r="S30" s="183"/>
      <c r="AE30"/>
      <c r="AF30"/>
    </row>
    <row r="31" spans="1:41" hidden="1" outlineLevel="1" x14ac:dyDescent="0.15">
      <c r="A31" s="129"/>
      <c r="B31" s="129"/>
      <c r="C31" s="129"/>
      <c r="D31" s="129"/>
      <c r="E31" s="129"/>
      <c r="F31" s="129"/>
      <c r="G31" s="129"/>
      <c r="H31" s="129"/>
      <c r="I31" s="129"/>
      <c r="J31" s="129"/>
      <c r="K31" s="129"/>
      <c r="L31" s="129"/>
      <c r="M31" s="129"/>
      <c r="N31" s="129"/>
      <c r="O31" s="129"/>
      <c r="P31" s="129"/>
      <c r="Q31" s="129"/>
      <c r="R31" s="129"/>
      <c r="S31" s="183"/>
      <c r="AE31"/>
      <c r="AF31"/>
    </row>
    <row r="32" spans="1:41" ht="28" hidden="1" outlineLevel="1" x14ac:dyDescent="0.15">
      <c r="A32" s="117" t="s">
        <v>55</v>
      </c>
      <c r="B32" s="117"/>
      <c r="C32" s="117"/>
      <c r="D32" s="117"/>
      <c r="E32" s="117"/>
      <c r="F32" s="128" t="str">
        <f>'Res Bud År1'!D$4</f>
        <v>jan-21</v>
      </c>
      <c r="G32" s="128" t="str">
        <f>'Res Bud År1'!E$4</f>
        <v>feb-21</v>
      </c>
      <c r="H32" s="128" t="str">
        <f>'Res Bud År1'!F$4</f>
        <v>mar-21</v>
      </c>
      <c r="I32" s="128" t="str">
        <f>'Res Bud År1'!G$4</f>
        <v>apr-21</v>
      </c>
      <c r="J32" s="128" t="str">
        <f>'Res Bud År1'!H$4</f>
        <v>maj-21</v>
      </c>
      <c r="K32" s="128" t="str">
        <f>'Res Bud År1'!I$4</f>
        <v>jun-21</v>
      </c>
      <c r="L32" s="128" t="str">
        <f>'Res Bud År1'!J$4</f>
        <v>jul-21</v>
      </c>
      <c r="M32" s="128" t="str">
        <f>'Res Bud År1'!K$4</f>
        <v>aug-21</v>
      </c>
      <c r="N32" s="128" t="str">
        <f>'Res Bud År1'!L$4</f>
        <v>sep-21</v>
      </c>
      <c r="O32" s="128" t="str">
        <f>'Res Bud År1'!M$4</f>
        <v>okt-21</v>
      </c>
      <c r="P32" s="128" t="str">
        <f>'Res Bud År1'!N$4</f>
        <v>nov-21</v>
      </c>
      <c r="Q32" s="128" t="str">
        <f>'Res Bud År1'!O$4</f>
        <v>dec-21</v>
      </c>
      <c r="R32" s="128" t="s">
        <v>46</v>
      </c>
      <c r="S32" s="183"/>
      <c r="AE32"/>
      <c r="AF32"/>
    </row>
    <row r="33" spans="1:32" ht="14" hidden="1" outlineLevel="1" x14ac:dyDescent="0.15">
      <c r="A33" s="122" t="s">
        <v>2</v>
      </c>
      <c r="B33" s="127"/>
      <c r="C33" s="127"/>
      <c r="D33" s="127"/>
      <c r="E33" s="127"/>
      <c r="F33" s="138">
        <f>IF(OR('Res Bud År1'!$C33="Kontant",'Res Bud År1'!$C33=""),'Res Bud År1'!$D33,0)</f>
        <v>0</v>
      </c>
      <c r="G33" s="138">
        <f>IF(OR('Res Bud År1'!$C33="Kontant",'Res Bud År1'!$C33=""),'Res Bud År1'!$E33,0)+IF('Res Bud År1'!$C33=30,'Res Bud År1'!$D33,0)</f>
        <v>0</v>
      </c>
      <c r="H33" s="138">
        <f>IF(OR('Res Bud År1'!$C33="Kontant",'Res Bud År1'!$C33=""),'Res Bud År1'!$F33,0)+IF('Res Bud År1'!$C33=30,'Res Bud År1'!$E33,0)+IF('Res Bud År1'!$C33=60,'Res Bud År1'!$D33,0)</f>
        <v>0</v>
      </c>
      <c r="I33" s="138">
        <f>IF(OR('Res Bud År1'!$C33="Kontant",'Res Bud År1'!$C33=""),'Res Bud År1'!$G33,0)+IF('Res Bud År1'!$C33=30,'Res Bud År1'!$F33,0)+IF('Res Bud År1'!$C33=60,'Res Bud År1'!$E33,0)+IF('Res Bud År1'!$C33=90,'Res Bud År1'!$D33,0)</f>
        <v>0</v>
      </c>
      <c r="J33" s="138">
        <f>IF(OR('Res Bud År1'!$C33="Kontant",'Res Bud År1'!$C33=""),'Res Bud År1'!$H33,0)+IF('Res Bud År1'!$C33=30,'Res Bud År1'!$G33,0)+IF('Res Bud År1'!$C33=60,'Res Bud År1'!$F33,0)+IF('Res Bud År1'!$C33=90,'Res Bud År1'!$E33,0)</f>
        <v>0</v>
      </c>
      <c r="K33" s="138">
        <f>IF(OR('Res Bud År1'!$C33="Kontant",'Res Bud År1'!$C33=""),'Res Bud År1'!$I33,0)+IF('Res Bud År1'!$C33=30,'Res Bud År1'!$H33,0)+IF('Res Bud År1'!$C33=60,'Res Bud År1'!$G33,0)+IF('Res Bud År1'!$C33=90,'Res Bud År1'!$F33,0)</f>
        <v>0</v>
      </c>
      <c r="L33" s="138">
        <f>IF(OR('Res Bud År1'!$C33="Kontant",'Res Bud År1'!$C33=""),'Res Bud År1'!$J33,0)+IF('Res Bud År1'!$C33=30,'Res Bud År1'!$I33,0)+IF('Res Bud År1'!$C33=60,'Res Bud År1'!$H33,0)+IF('Res Bud År1'!$C33=90,'Res Bud År1'!$G33,0)</f>
        <v>0</v>
      </c>
      <c r="M33" s="138">
        <f>IF(OR('Res Bud År1'!$C33="Kontant",'Res Bud År1'!$C33=""),'Res Bud År1'!$K33,0)+IF('Res Bud År1'!$C33=30,'Res Bud År1'!$J33,0)+IF('Res Bud År1'!$C33=60,'Res Bud År1'!$I33,0)+IF('Res Bud År1'!$C33=90,'Res Bud År1'!$H33,0)</f>
        <v>0</v>
      </c>
      <c r="N33" s="138">
        <f>IF(OR('Res Bud År1'!$C33="Kontant",'Res Bud År1'!$C33=""),'Res Bud År1'!$L33,0)+IF('Res Bud År1'!$C33=30,'Res Bud År1'!$K33,0)+IF('Res Bud År1'!$C33=60,'Res Bud År1'!$J33,0)+IF('Res Bud År1'!$C33=90,'Res Bud År1'!$I33,0)</f>
        <v>0</v>
      </c>
      <c r="O33" s="138">
        <f>IF(OR('Res Bud År1'!$C33="Kontant",'Res Bud År1'!$C33=""),'Res Bud År1'!$M33,0)+IF('Res Bud År1'!$C33=30,'Res Bud År1'!$L33,0)+IF('Res Bud År1'!$C33=60,'Res Bud År1'!$K33,0)+IF('Res Bud År1'!$C33=90,'Res Bud År1'!$J33,0)</f>
        <v>0</v>
      </c>
      <c r="P33" s="138">
        <f>IF(OR('Res Bud År1'!$C33="Kontant",'Res Bud År1'!$C33=""),'Res Bud År1'!$N33,0)+IF('Res Bud År1'!$C33=30,'Res Bud År1'!$M33,0)+IF('Res Bud År1'!$C33=60,'Res Bud År1'!$L33,0)+IF('Res Bud År1'!$C33=90,'Res Bud År1'!$K33,0)</f>
        <v>0</v>
      </c>
      <c r="Q33" s="138">
        <f>IF(OR('Res Bud År1'!$C33="Kontant",'Res Bud År1'!$C33=""),'Res Bud År1'!$O33,0)+IF('Res Bud År1'!$C33=30,'Res Bud År1'!$N33,0)+IF('Res Bud År1'!$C33=60,'Res Bud År1'!$M33,0)+IF('Res Bud År1'!$C33=90,'Res Bud År1'!$L33,0)</f>
        <v>0</v>
      </c>
      <c r="R33" s="138">
        <f t="shared" ref="R33:R50" si="3">SUM(F33:Q33)</f>
        <v>0</v>
      </c>
      <c r="S33" s="183"/>
      <c r="AE33"/>
      <c r="AF33"/>
    </row>
    <row r="34" spans="1:32" ht="28" hidden="1" outlineLevel="1" x14ac:dyDescent="0.15">
      <c r="A34" s="122" t="s">
        <v>3</v>
      </c>
      <c r="B34" s="127"/>
      <c r="C34" s="127"/>
      <c r="D34" s="127"/>
      <c r="E34" s="127"/>
      <c r="F34" s="138">
        <f>IF(OR('Res Bud År1'!$C34="Kontant",'Res Bud År1'!$C34=""),'Res Bud År1'!$D34,0)</f>
        <v>0</v>
      </c>
      <c r="G34" s="138">
        <f>IF(OR('Res Bud År1'!$C34="Kontant",'Res Bud År1'!$C34=""),'Res Bud År1'!$E34,0)+IF('Res Bud År1'!$C34=30,'Res Bud År1'!$D34,0)</f>
        <v>0</v>
      </c>
      <c r="H34" s="138">
        <f>IF(OR('Res Bud År1'!$C34="Kontant",'Res Bud År1'!$C34=""),'Res Bud År1'!$F34,0)+IF('Res Bud År1'!$C34=30,'Res Bud År1'!$E34,0)+IF('Res Bud År1'!$C34=60,'Res Bud År1'!$D34,0)</f>
        <v>0</v>
      </c>
      <c r="I34" s="138">
        <f>IF(OR('Res Bud År1'!$C34="Kontant",'Res Bud År1'!$C34=""),'Res Bud År1'!$G34,0)+IF('Res Bud År1'!$C34=30,'Res Bud År1'!$F34,0)+IF('Res Bud År1'!$C34=60,'Res Bud År1'!$E34,0)+IF('Res Bud År1'!$C34=90,'Res Bud År1'!$D34,0)</f>
        <v>0</v>
      </c>
      <c r="J34" s="138">
        <f>IF(OR('Res Bud År1'!$C34="Kontant",'Res Bud År1'!$C34=""),'Res Bud År1'!$H34,0)+IF('Res Bud År1'!$C34=30,'Res Bud År1'!$G34,0)+IF('Res Bud År1'!$C34=60,'Res Bud År1'!$F34,0)+IF('Res Bud År1'!$C34=90,'Res Bud År1'!$E34,0)</f>
        <v>0</v>
      </c>
      <c r="K34" s="138">
        <f>IF(OR('Res Bud År1'!$C34="Kontant",'Res Bud År1'!$C34=""),'Res Bud År1'!$I34,0)+IF('Res Bud År1'!$C34=30,'Res Bud År1'!$H34,0)+IF('Res Bud År1'!$C34=60,'Res Bud År1'!$G34,0)+IF('Res Bud År1'!$C34=90,'Res Bud År1'!$F34,0)</f>
        <v>0</v>
      </c>
      <c r="L34" s="138">
        <f>IF(OR('Res Bud År1'!$C34="Kontant",'Res Bud År1'!$C34=""),'Res Bud År1'!$J34,0)+IF('Res Bud År1'!$C34=30,'Res Bud År1'!$I34,0)+IF('Res Bud År1'!$C34=60,'Res Bud År1'!$H34,0)+IF('Res Bud År1'!$C34=90,'Res Bud År1'!$G34,0)</f>
        <v>0</v>
      </c>
      <c r="M34" s="138">
        <f>IF(OR('Res Bud År1'!$C34="Kontant",'Res Bud År1'!$C34=""),'Res Bud År1'!$K34,0)+IF('Res Bud År1'!$C34=30,'Res Bud År1'!$J34,0)+IF('Res Bud År1'!$C34=60,'Res Bud År1'!$I34,0)+IF('Res Bud År1'!$C34=90,'Res Bud År1'!$H34,0)</f>
        <v>0</v>
      </c>
      <c r="N34" s="138">
        <f>IF(OR('Res Bud År1'!$C34="Kontant",'Res Bud År1'!$C34=""),'Res Bud År1'!$L34,0)+IF('Res Bud År1'!$C34=30,'Res Bud År1'!$K34,0)+IF('Res Bud År1'!$C34=60,'Res Bud År1'!$J34,0)+IF('Res Bud År1'!$C34=90,'Res Bud År1'!$I34,0)</f>
        <v>0</v>
      </c>
      <c r="O34" s="138">
        <f>IF(OR('Res Bud År1'!$C34="Kontant",'Res Bud År1'!$C34=""),'Res Bud År1'!$M34,0)+IF('Res Bud År1'!$C34=30,'Res Bud År1'!$L34,0)+IF('Res Bud År1'!$C34=60,'Res Bud År1'!$K34,0)+IF('Res Bud År1'!$C34=90,'Res Bud År1'!$J34,0)</f>
        <v>0</v>
      </c>
      <c r="P34" s="138">
        <f>IF(OR('Res Bud År1'!$C34="Kontant",'Res Bud År1'!$C34=""),'Res Bud År1'!$N34,0)+IF('Res Bud År1'!$C34=30,'Res Bud År1'!$M34,0)+IF('Res Bud År1'!$C34=60,'Res Bud År1'!$L34,0)+IF('Res Bud År1'!$C34=90,'Res Bud År1'!$K34,0)</f>
        <v>0</v>
      </c>
      <c r="Q34" s="138">
        <f>IF(OR('Res Bud År1'!$C34="Kontant",'Res Bud År1'!$C34=""),'Res Bud År1'!$O34,0)+IF('Res Bud År1'!$C34=30,'Res Bud År1'!$N34,0)+IF('Res Bud År1'!$C34=60,'Res Bud År1'!$M34,0)+IF('Res Bud År1'!$C34=90,'Res Bud År1'!$L34,0)</f>
        <v>0</v>
      </c>
      <c r="R34" s="138">
        <f t="shared" si="3"/>
        <v>0</v>
      </c>
      <c r="S34" s="183"/>
      <c r="AE34"/>
      <c r="AF34"/>
    </row>
    <row r="35" spans="1:32" ht="28" hidden="1" outlineLevel="1" x14ac:dyDescent="0.15">
      <c r="A35" s="122" t="s">
        <v>4</v>
      </c>
      <c r="B35" s="127"/>
      <c r="C35" s="127"/>
      <c r="D35" s="127"/>
      <c r="E35" s="127"/>
      <c r="F35" s="138">
        <f>IF(OR('Res Bud År1'!$C35="Kontant",'Res Bud År1'!$C35=""),'Res Bud År1'!$D35,0)</f>
        <v>0</v>
      </c>
      <c r="G35" s="138">
        <f>IF(OR('Res Bud År1'!$C35="Kontant",'Res Bud År1'!$C35=""),'Res Bud År1'!$E35,0)+IF('Res Bud År1'!$C35=30,'Res Bud År1'!$D35,0)</f>
        <v>0</v>
      </c>
      <c r="H35" s="138">
        <f>IF(OR('Res Bud År1'!$C35="Kontant",'Res Bud År1'!$C35=""),'Res Bud År1'!$F35,0)+IF('Res Bud År1'!$C35=30,'Res Bud År1'!$E35,0)+IF('Res Bud År1'!$C35=60,'Res Bud År1'!$D35,0)</f>
        <v>0</v>
      </c>
      <c r="I35" s="138">
        <f>IF(OR('Res Bud År1'!$C35="Kontant",'Res Bud År1'!$C35=""),'Res Bud År1'!$G35,0)+IF('Res Bud År1'!$C35=30,'Res Bud År1'!$F35,0)+IF('Res Bud År1'!$C35=60,'Res Bud År1'!$E35,0)+IF('Res Bud År1'!$C35=90,'Res Bud År1'!$D35,0)</f>
        <v>0</v>
      </c>
      <c r="J35" s="138">
        <f>IF(OR('Res Bud År1'!$C35="Kontant",'Res Bud År1'!$C35=""),'Res Bud År1'!$H35,0)+IF('Res Bud År1'!$C35=30,'Res Bud År1'!$G35,0)+IF('Res Bud År1'!$C35=60,'Res Bud År1'!$F35,0)+IF('Res Bud År1'!$C35=90,'Res Bud År1'!$E35,0)</f>
        <v>0</v>
      </c>
      <c r="K35" s="138">
        <f>IF(OR('Res Bud År1'!$C35="Kontant",'Res Bud År1'!$C35=""),'Res Bud År1'!$I35,0)+IF('Res Bud År1'!$C35=30,'Res Bud År1'!$H35,0)+IF('Res Bud År1'!$C35=60,'Res Bud År1'!$G35,0)+IF('Res Bud År1'!$C35=90,'Res Bud År1'!$F35,0)</f>
        <v>0</v>
      </c>
      <c r="L35" s="138">
        <f>IF(OR('Res Bud År1'!$C35="Kontant",'Res Bud År1'!$C35=""),'Res Bud År1'!$J35,0)+IF('Res Bud År1'!$C35=30,'Res Bud År1'!$I35,0)+IF('Res Bud År1'!$C35=60,'Res Bud År1'!$H35,0)+IF('Res Bud År1'!$C35=90,'Res Bud År1'!$G35,0)</f>
        <v>0</v>
      </c>
      <c r="M35" s="138">
        <f>IF(OR('Res Bud År1'!$C35="Kontant",'Res Bud År1'!$C35=""),'Res Bud År1'!$K35,0)+IF('Res Bud År1'!$C35=30,'Res Bud År1'!$J35,0)+IF('Res Bud År1'!$C35=60,'Res Bud År1'!$I35,0)+IF('Res Bud År1'!$C35=90,'Res Bud År1'!$H35,0)</f>
        <v>0</v>
      </c>
      <c r="N35" s="138">
        <f>IF(OR('Res Bud År1'!$C35="Kontant",'Res Bud År1'!$C35=""),'Res Bud År1'!$L35,0)+IF('Res Bud År1'!$C35=30,'Res Bud År1'!$K35,0)+IF('Res Bud År1'!$C35=60,'Res Bud År1'!$J35,0)+IF('Res Bud År1'!$C35=90,'Res Bud År1'!$I35,0)</f>
        <v>0</v>
      </c>
      <c r="O35" s="138">
        <f>IF(OR('Res Bud År1'!$C35="Kontant",'Res Bud År1'!$C35=""),'Res Bud År1'!$M35,0)+IF('Res Bud År1'!$C35=30,'Res Bud År1'!$L35,0)+IF('Res Bud År1'!$C35=60,'Res Bud År1'!$K35,0)+IF('Res Bud År1'!$C35=90,'Res Bud År1'!$J35,0)</f>
        <v>0</v>
      </c>
      <c r="P35" s="138">
        <f>IF(OR('Res Bud År1'!$C35="Kontant",'Res Bud År1'!$C35=""),'Res Bud År1'!$N35,0)+IF('Res Bud År1'!$C35=30,'Res Bud År1'!$M35,0)+IF('Res Bud År1'!$C35=60,'Res Bud År1'!$L35,0)+IF('Res Bud År1'!$C35=90,'Res Bud År1'!$K35,0)</f>
        <v>0</v>
      </c>
      <c r="Q35" s="138">
        <f>IF(OR('Res Bud År1'!$C35="Kontant",'Res Bud År1'!$C35=""),'Res Bud År1'!$O35,0)+IF('Res Bud År1'!$C35=30,'Res Bud År1'!$N35,0)+IF('Res Bud År1'!$C35=60,'Res Bud År1'!$M35,0)+IF('Res Bud År1'!$C35=90,'Res Bud År1'!$L35,0)</f>
        <v>0</v>
      </c>
      <c r="R35" s="138">
        <f t="shared" si="3"/>
        <v>0</v>
      </c>
      <c r="S35" s="183"/>
      <c r="AE35"/>
      <c r="AF35"/>
    </row>
    <row r="36" spans="1:32" ht="14" hidden="1" outlineLevel="1" x14ac:dyDescent="0.15">
      <c r="A36" s="122" t="s">
        <v>5</v>
      </c>
      <c r="B36" s="127"/>
      <c r="C36" s="127"/>
      <c r="D36" s="127"/>
      <c r="E36" s="127"/>
      <c r="F36" s="138">
        <f>IF(OR('Res Bud År1'!$C36="Kontant",'Res Bud År1'!$C36=""),'Res Bud År1'!$D36,0)</f>
        <v>0</v>
      </c>
      <c r="G36" s="138">
        <f>IF(OR('Res Bud År1'!$C36="Kontant",'Res Bud År1'!$C36=""),'Res Bud År1'!$E36,0)+IF('Res Bud År1'!$C36=30,'Res Bud År1'!$D36,0)</f>
        <v>0</v>
      </c>
      <c r="H36" s="138">
        <f>IF(OR('Res Bud År1'!$C36="Kontant",'Res Bud År1'!$C36=""),'Res Bud År1'!$F36,0)+IF('Res Bud År1'!$C36=30,'Res Bud År1'!$E36,0)+IF('Res Bud År1'!$C36=60,'Res Bud År1'!$D36,0)</f>
        <v>0</v>
      </c>
      <c r="I36" s="138">
        <f>IF(OR('Res Bud År1'!$C36="Kontant",'Res Bud År1'!$C36=""),'Res Bud År1'!$G36,0)+IF('Res Bud År1'!$C36=30,'Res Bud År1'!$F36,0)+IF('Res Bud År1'!$C36=60,'Res Bud År1'!$E36,0)+IF('Res Bud År1'!$C36=90,'Res Bud År1'!$D36,0)</f>
        <v>0</v>
      </c>
      <c r="J36" s="138">
        <f>IF(OR('Res Bud År1'!$C36="Kontant",'Res Bud År1'!$C36=""),'Res Bud År1'!$H36,0)+IF('Res Bud År1'!$C36=30,'Res Bud År1'!$G36,0)+IF('Res Bud År1'!$C36=60,'Res Bud År1'!$F36,0)+IF('Res Bud År1'!$C36=90,'Res Bud År1'!$E36,0)</f>
        <v>0</v>
      </c>
      <c r="K36" s="138">
        <f>IF(OR('Res Bud År1'!$C36="Kontant",'Res Bud År1'!$C36=""),'Res Bud År1'!$I36,0)+IF('Res Bud År1'!$C36=30,'Res Bud År1'!$H36,0)+IF('Res Bud År1'!$C36=60,'Res Bud År1'!$G36,0)+IF('Res Bud År1'!$C36=90,'Res Bud År1'!$F36,0)</f>
        <v>0</v>
      </c>
      <c r="L36" s="138">
        <f>IF(OR('Res Bud År1'!$C36="Kontant",'Res Bud År1'!$C36=""),'Res Bud År1'!$J36,0)+IF('Res Bud År1'!$C36=30,'Res Bud År1'!$I36,0)+IF('Res Bud År1'!$C36=60,'Res Bud År1'!$H36,0)+IF('Res Bud År1'!$C36=90,'Res Bud År1'!$G36,0)</f>
        <v>0</v>
      </c>
      <c r="M36" s="138">
        <f>IF(OR('Res Bud År1'!$C36="Kontant",'Res Bud År1'!$C36=""),'Res Bud År1'!$K36,0)+IF('Res Bud År1'!$C36=30,'Res Bud År1'!$J36,0)+IF('Res Bud År1'!$C36=60,'Res Bud År1'!$I36,0)+IF('Res Bud År1'!$C36=90,'Res Bud År1'!$H36,0)</f>
        <v>0</v>
      </c>
      <c r="N36" s="138">
        <f>IF(OR('Res Bud År1'!$C36="Kontant",'Res Bud År1'!$C36=""),'Res Bud År1'!$L36,0)+IF('Res Bud År1'!$C36=30,'Res Bud År1'!$K36,0)+IF('Res Bud År1'!$C36=60,'Res Bud År1'!$J36,0)+IF('Res Bud År1'!$C36=90,'Res Bud År1'!$I36,0)</f>
        <v>0</v>
      </c>
      <c r="O36" s="138">
        <f>IF(OR('Res Bud År1'!$C36="Kontant",'Res Bud År1'!$C36=""),'Res Bud År1'!$M36,0)+IF('Res Bud År1'!$C36=30,'Res Bud År1'!$L36,0)+IF('Res Bud År1'!$C36=60,'Res Bud År1'!$K36,0)+IF('Res Bud År1'!$C36=90,'Res Bud År1'!$J36,0)</f>
        <v>0</v>
      </c>
      <c r="P36" s="138">
        <f>IF(OR('Res Bud År1'!$C36="Kontant",'Res Bud År1'!$C36=""),'Res Bud År1'!$N36,0)+IF('Res Bud År1'!$C36=30,'Res Bud År1'!$M36,0)+IF('Res Bud År1'!$C36=60,'Res Bud År1'!$L36,0)+IF('Res Bud År1'!$C36=90,'Res Bud År1'!$K36,0)</f>
        <v>0</v>
      </c>
      <c r="Q36" s="138">
        <f>IF(OR('Res Bud År1'!$C36="Kontant",'Res Bud År1'!$C36=""),'Res Bud År1'!$O36,0)+IF('Res Bud År1'!$C36=30,'Res Bud År1'!$N36,0)+IF('Res Bud År1'!$C36=60,'Res Bud År1'!$M36,0)+IF('Res Bud År1'!$C36=90,'Res Bud År1'!$L36,0)</f>
        <v>0</v>
      </c>
      <c r="R36" s="138">
        <f t="shared" si="3"/>
        <v>0</v>
      </c>
      <c r="S36" s="183"/>
      <c r="AE36"/>
      <c r="AF36"/>
    </row>
    <row r="37" spans="1:32" ht="28" hidden="1" outlineLevel="1" x14ac:dyDescent="0.15">
      <c r="A37" s="122" t="s">
        <v>6</v>
      </c>
      <c r="B37" s="127"/>
      <c r="C37" s="127"/>
      <c r="D37" s="127"/>
      <c r="E37" s="127"/>
      <c r="F37" s="138">
        <f>IF(OR('Res Bud År1'!$C37="Kontant",'Res Bud År1'!$C37=""),'Res Bud År1'!$D37,0)</f>
        <v>0</v>
      </c>
      <c r="G37" s="138">
        <f>IF(OR('Res Bud År1'!$C37="Kontant",'Res Bud År1'!$C37=""),'Res Bud År1'!$E37,0)+IF('Res Bud År1'!$C37=30,'Res Bud År1'!$D37,0)</f>
        <v>0</v>
      </c>
      <c r="H37" s="138">
        <f>IF(OR('Res Bud År1'!$C37="Kontant",'Res Bud År1'!$C37=""),'Res Bud År1'!$F37,0)+IF('Res Bud År1'!$C37=30,'Res Bud År1'!$E37,0)+IF('Res Bud År1'!$C37=60,'Res Bud År1'!$D37,0)</f>
        <v>0</v>
      </c>
      <c r="I37" s="138">
        <f>IF(OR('Res Bud År1'!$C37="Kontant",'Res Bud År1'!$C37=""),'Res Bud År1'!$G37,0)+IF('Res Bud År1'!$C37=30,'Res Bud År1'!$F37,0)+IF('Res Bud År1'!$C37=60,'Res Bud År1'!$E37,0)+IF('Res Bud År1'!$C37=90,'Res Bud År1'!$D37,0)</f>
        <v>0</v>
      </c>
      <c r="J37" s="138">
        <f>IF(OR('Res Bud År1'!$C37="Kontant",'Res Bud År1'!$C37=""),'Res Bud År1'!$H37,0)+IF('Res Bud År1'!$C37=30,'Res Bud År1'!$G37,0)+IF('Res Bud År1'!$C37=60,'Res Bud År1'!$F37,0)+IF('Res Bud År1'!$C37=90,'Res Bud År1'!$E37,0)</f>
        <v>0</v>
      </c>
      <c r="K37" s="138">
        <f>IF(OR('Res Bud År1'!$C37="Kontant",'Res Bud År1'!$C37=""),'Res Bud År1'!$I37,0)+IF('Res Bud År1'!$C37=30,'Res Bud År1'!$H37,0)+IF('Res Bud År1'!$C37=60,'Res Bud År1'!$G37,0)+IF('Res Bud År1'!$C37=90,'Res Bud År1'!$F37,0)</f>
        <v>0</v>
      </c>
      <c r="L37" s="138">
        <f>IF(OR('Res Bud År1'!$C37="Kontant",'Res Bud År1'!$C37=""),'Res Bud År1'!$J37,0)+IF('Res Bud År1'!$C37=30,'Res Bud År1'!$I37,0)+IF('Res Bud År1'!$C37=60,'Res Bud År1'!$H37,0)+IF('Res Bud År1'!$C37=90,'Res Bud År1'!$G37,0)</f>
        <v>0</v>
      </c>
      <c r="M37" s="138">
        <f>IF(OR('Res Bud År1'!$C37="Kontant",'Res Bud År1'!$C37=""),'Res Bud År1'!$K37,0)+IF('Res Bud År1'!$C37=30,'Res Bud År1'!$J37,0)+IF('Res Bud År1'!$C37=60,'Res Bud År1'!$I37,0)+IF('Res Bud År1'!$C37=90,'Res Bud År1'!$H37,0)</f>
        <v>0</v>
      </c>
      <c r="N37" s="138">
        <f>IF(OR('Res Bud År1'!$C37="Kontant",'Res Bud År1'!$C37=""),'Res Bud År1'!$L37,0)+IF('Res Bud År1'!$C37=30,'Res Bud År1'!$K37,0)+IF('Res Bud År1'!$C37=60,'Res Bud År1'!$J37,0)+IF('Res Bud År1'!$C37=90,'Res Bud År1'!$I37,0)</f>
        <v>0</v>
      </c>
      <c r="O37" s="138">
        <f>IF(OR('Res Bud År1'!$C37="Kontant",'Res Bud År1'!$C37=""),'Res Bud År1'!$M37,0)+IF('Res Bud År1'!$C37=30,'Res Bud År1'!$L37,0)+IF('Res Bud År1'!$C37=60,'Res Bud År1'!$K37,0)+IF('Res Bud År1'!$C37=90,'Res Bud År1'!$J37,0)</f>
        <v>0</v>
      </c>
      <c r="P37" s="138">
        <f>IF(OR('Res Bud År1'!$C37="Kontant",'Res Bud År1'!$C37=""),'Res Bud År1'!$N37,0)+IF('Res Bud År1'!$C37=30,'Res Bud År1'!$M37,0)+IF('Res Bud År1'!$C37=60,'Res Bud År1'!$L37,0)+IF('Res Bud År1'!$C37=90,'Res Bud År1'!$K37,0)</f>
        <v>0</v>
      </c>
      <c r="Q37" s="138">
        <f>IF(OR('Res Bud År1'!$C37="Kontant",'Res Bud År1'!$C37=""),'Res Bud År1'!$O37,0)+IF('Res Bud År1'!$C37=30,'Res Bud År1'!$N37,0)+IF('Res Bud År1'!$C37=60,'Res Bud År1'!$M37,0)+IF('Res Bud År1'!$C37=90,'Res Bud År1'!$L37,0)</f>
        <v>0</v>
      </c>
      <c r="R37" s="138">
        <f t="shared" si="3"/>
        <v>0</v>
      </c>
      <c r="S37" s="183"/>
      <c r="AE37"/>
      <c r="AF37"/>
    </row>
    <row r="38" spans="1:32" ht="14" hidden="1" outlineLevel="1" x14ac:dyDescent="0.15">
      <c r="A38" s="122" t="s">
        <v>7</v>
      </c>
      <c r="B38" s="127"/>
      <c r="C38" s="127"/>
      <c r="D38" s="127"/>
      <c r="E38" s="127"/>
      <c r="F38" s="138">
        <f>IF(OR('Res Bud År1'!$C38="Kontant",'Res Bud År1'!$C38=""),'Res Bud År1'!$D38,0)</f>
        <v>0</v>
      </c>
      <c r="G38" s="138">
        <f>IF(OR('Res Bud År1'!$C38="Kontant",'Res Bud År1'!$C38=""),'Res Bud År1'!$E38,0)+IF('Res Bud År1'!$C38=30,'Res Bud År1'!$D38,0)</f>
        <v>0</v>
      </c>
      <c r="H38" s="138">
        <f>IF(OR('Res Bud År1'!$C38="Kontant",'Res Bud År1'!$C38=""),'Res Bud År1'!$F38,0)+IF('Res Bud År1'!$C38=30,'Res Bud År1'!$E38,0)+IF('Res Bud År1'!$C38=60,'Res Bud År1'!$D38,0)</f>
        <v>0</v>
      </c>
      <c r="I38" s="138">
        <f>IF(OR('Res Bud År1'!$C38="Kontant",'Res Bud År1'!$C38=""),'Res Bud År1'!$G38,0)+IF('Res Bud År1'!$C38=30,'Res Bud År1'!$F38,0)+IF('Res Bud År1'!$C38=60,'Res Bud År1'!$E38,0)+IF('Res Bud År1'!$C38=90,'Res Bud År1'!$D38,0)</f>
        <v>0</v>
      </c>
      <c r="J38" s="138">
        <f>IF(OR('Res Bud År1'!$C38="Kontant",'Res Bud År1'!$C38=""),'Res Bud År1'!$H38,0)+IF('Res Bud År1'!$C38=30,'Res Bud År1'!$G38,0)+IF('Res Bud År1'!$C38=60,'Res Bud År1'!$F38,0)+IF('Res Bud År1'!$C38=90,'Res Bud År1'!$E38,0)</f>
        <v>0</v>
      </c>
      <c r="K38" s="138">
        <f>IF(OR('Res Bud År1'!$C38="Kontant",'Res Bud År1'!$C38=""),'Res Bud År1'!$I38,0)+IF('Res Bud År1'!$C38=30,'Res Bud År1'!$H38,0)+IF('Res Bud År1'!$C38=60,'Res Bud År1'!$G38,0)+IF('Res Bud År1'!$C38=90,'Res Bud År1'!$F38,0)</f>
        <v>0</v>
      </c>
      <c r="L38" s="138">
        <f>IF(OR('Res Bud År1'!$C38="Kontant",'Res Bud År1'!$C38=""),'Res Bud År1'!$J38,0)+IF('Res Bud År1'!$C38=30,'Res Bud År1'!$I38,0)+IF('Res Bud År1'!$C38=60,'Res Bud År1'!$H38,0)+IF('Res Bud År1'!$C38=90,'Res Bud År1'!$G38,0)</f>
        <v>0</v>
      </c>
      <c r="M38" s="138">
        <f>IF(OR('Res Bud År1'!$C38="Kontant",'Res Bud År1'!$C38=""),'Res Bud År1'!$K38,0)+IF('Res Bud År1'!$C38=30,'Res Bud År1'!$J38,0)+IF('Res Bud År1'!$C38=60,'Res Bud År1'!$I38,0)+IF('Res Bud År1'!$C38=90,'Res Bud År1'!$H38,0)</f>
        <v>0</v>
      </c>
      <c r="N38" s="138">
        <f>IF(OR('Res Bud År1'!$C38="Kontant",'Res Bud År1'!$C38=""),'Res Bud År1'!$L38,0)+IF('Res Bud År1'!$C38=30,'Res Bud År1'!$K38,0)+IF('Res Bud År1'!$C38=60,'Res Bud År1'!$J38,0)+IF('Res Bud År1'!$C38=90,'Res Bud År1'!$I38,0)</f>
        <v>0</v>
      </c>
      <c r="O38" s="138">
        <f>IF(OR('Res Bud År1'!$C38="Kontant",'Res Bud År1'!$C38=""),'Res Bud År1'!$M38,0)+IF('Res Bud År1'!$C38=30,'Res Bud År1'!$L38,0)+IF('Res Bud År1'!$C38=60,'Res Bud År1'!$K38,0)+IF('Res Bud År1'!$C38=90,'Res Bud År1'!$J38,0)</f>
        <v>0</v>
      </c>
      <c r="P38" s="138">
        <f>IF(OR('Res Bud År1'!$C38="Kontant",'Res Bud År1'!$C38=""),'Res Bud År1'!$N38,0)+IF('Res Bud År1'!$C38=30,'Res Bud År1'!$M38,0)+IF('Res Bud År1'!$C38=60,'Res Bud År1'!$L38,0)+IF('Res Bud År1'!$C38=90,'Res Bud År1'!$K38,0)</f>
        <v>0</v>
      </c>
      <c r="Q38" s="138">
        <f>IF(OR('Res Bud År1'!$C38="Kontant",'Res Bud År1'!$C38=""),'Res Bud År1'!$O38,0)+IF('Res Bud År1'!$C38=30,'Res Bud År1'!$N38,0)+IF('Res Bud År1'!$C38=60,'Res Bud År1'!$M38,0)+IF('Res Bud År1'!$C38=90,'Res Bud År1'!$L38,0)</f>
        <v>0</v>
      </c>
      <c r="R38" s="138">
        <f t="shared" si="3"/>
        <v>0</v>
      </c>
      <c r="S38" s="183"/>
      <c r="AE38"/>
      <c r="AF38"/>
    </row>
    <row r="39" spans="1:32" ht="28" hidden="1" outlineLevel="1" x14ac:dyDescent="0.15">
      <c r="A39" s="122" t="s">
        <v>25</v>
      </c>
      <c r="B39" s="127"/>
      <c r="C39" s="127"/>
      <c r="D39" s="127"/>
      <c r="E39" s="127"/>
      <c r="F39" s="138">
        <f>IF(OR('Res Bud År1'!$C39="Kontant",'Res Bud År1'!$C39=""),'Res Bud År1'!$D39,0)</f>
        <v>0</v>
      </c>
      <c r="G39" s="138">
        <f>IF(OR('Res Bud År1'!$C39="Kontant",'Res Bud År1'!$C39=""),'Res Bud År1'!$E39,0)+IF('Res Bud År1'!$C39=30,'Res Bud År1'!$D39,0)</f>
        <v>0</v>
      </c>
      <c r="H39" s="138">
        <f>IF(OR('Res Bud År1'!$C39="Kontant",'Res Bud År1'!$C39=""),'Res Bud År1'!$F39,0)+IF('Res Bud År1'!$C39=30,'Res Bud År1'!$E39,0)+IF('Res Bud År1'!$C39=60,'Res Bud År1'!$D39,0)</f>
        <v>0</v>
      </c>
      <c r="I39" s="138">
        <f>IF(OR('Res Bud År1'!$C39="Kontant",'Res Bud År1'!$C39=""),'Res Bud År1'!$G39,0)+IF('Res Bud År1'!$C39=30,'Res Bud År1'!$F39,0)+IF('Res Bud År1'!$C39=60,'Res Bud År1'!$E39,0)+IF('Res Bud År1'!$C39=90,'Res Bud År1'!$D39,0)</f>
        <v>0</v>
      </c>
      <c r="J39" s="138">
        <f>IF(OR('Res Bud År1'!$C39="Kontant",'Res Bud År1'!$C39=""),'Res Bud År1'!$H39,0)+IF('Res Bud År1'!$C39=30,'Res Bud År1'!$G39,0)+IF('Res Bud År1'!$C39=60,'Res Bud År1'!$F39,0)+IF('Res Bud År1'!$C39=90,'Res Bud År1'!$E39,0)</f>
        <v>0</v>
      </c>
      <c r="K39" s="138">
        <f>IF(OR('Res Bud År1'!$C39="Kontant",'Res Bud År1'!$C39=""),'Res Bud År1'!$I39,0)+IF('Res Bud År1'!$C39=30,'Res Bud År1'!$H39,0)+IF('Res Bud År1'!$C39=60,'Res Bud År1'!$G39,0)+IF('Res Bud År1'!$C39=90,'Res Bud År1'!$F39,0)</f>
        <v>0</v>
      </c>
      <c r="L39" s="138">
        <f>IF(OR('Res Bud År1'!$C39="Kontant",'Res Bud År1'!$C39=""),'Res Bud År1'!$J39,0)+IF('Res Bud År1'!$C39=30,'Res Bud År1'!$I39,0)+IF('Res Bud År1'!$C39=60,'Res Bud År1'!$H39,0)+IF('Res Bud År1'!$C39=90,'Res Bud År1'!$G39,0)</f>
        <v>0</v>
      </c>
      <c r="M39" s="138">
        <f>IF(OR('Res Bud År1'!$C39="Kontant",'Res Bud År1'!$C39=""),'Res Bud År1'!$K39,0)+IF('Res Bud År1'!$C39=30,'Res Bud År1'!$J39,0)+IF('Res Bud År1'!$C39=60,'Res Bud År1'!$I39,0)+IF('Res Bud År1'!$C39=90,'Res Bud År1'!$H39,0)</f>
        <v>0</v>
      </c>
      <c r="N39" s="138">
        <f>IF(OR('Res Bud År1'!$C39="Kontant",'Res Bud År1'!$C39=""),'Res Bud År1'!$L39,0)+IF('Res Bud År1'!$C39=30,'Res Bud År1'!$K39,0)+IF('Res Bud År1'!$C39=60,'Res Bud År1'!$J39,0)+IF('Res Bud År1'!$C39=90,'Res Bud År1'!$I39,0)</f>
        <v>0</v>
      </c>
      <c r="O39" s="138">
        <f>IF(OR('Res Bud År1'!$C39="Kontant",'Res Bud År1'!$C39=""),'Res Bud År1'!$M39,0)+IF('Res Bud År1'!$C39=30,'Res Bud År1'!$L39,0)+IF('Res Bud År1'!$C39=60,'Res Bud År1'!$K39,0)+IF('Res Bud År1'!$C39=90,'Res Bud År1'!$J39,0)</f>
        <v>0</v>
      </c>
      <c r="P39" s="138">
        <f>IF(OR('Res Bud År1'!$C39="Kontant",'Res Bud År1'!$C39=""),'Res Bud År1'!$N39,0)+IF('Res Bud År1'!$C39=30,'Res Bud År1'!$M39,0)+IF('Res Bud År1'!$C39=60,'Res Bud År1'!$L39,0)+IF('Res Bud År1'!$C39=90,'Res Bud År1'!$K39,0)</f>
        <v>0</v>
      </c>
      <c r="Q39" s="138">
        <f>IF(OR('Res Bud År1'!$C39="Kontant",'Res Bud År1'!$C39=""),'Res Bud År1'!$O39,0)+IF('Res Bud År1'!$C39=30,'Res Bud År1'!$N39,0)+IF('Res Bud År1'!$C39=60,'Res Bud År1'!$M39,0)+IF('Res Bud År1'!$C39=90,'Res Bud År1'!$L39,0)</f>
        <v>0</v>
      </c>
      <c r="R39" s="138">
        <f t="shared" si="3"/>
        <v>0</v>
      </c>
      <c r="S39" s="183"/>
      <c r="AE39"/>
      <c r="AF39"/>
    </row>
    <row r="40" spans="1:32" ht="14" hidden="1" outlineLevel="1" x14ac:dyDescent="0.15">
      <c r="A40" s="122" t="s">
        <v>8</v>
      </c>
      <c r="B40" s="127"/>
      <c r="C40" s="127"/>
      <c r="D40" s="127"/>
      <c r="E40" s="127"/>
      <c r="F40" s="138">
        <f>IF(OR('Res Bud År1'!$C40="Kontant",'Res Bud År1'!$C40=""),'Res Bud År1'!$D40,0)</f>
        <v>0</v>
      </c>
      <c r="G40" s="138">
        <f>IF(OR('Res Bud År1'!$C40="Kontant",'Res Bud År1'!$C40=""),'Res Bud År1'!$E40,0)+IF('Res Bud År1'!$C40=30,'Res Bud År1'!$D40,0)</f>
        <v>0</v>
      </c>
      <c r="H40" s="138">
        <f>IF(OR('Res Bud År1'!$C40="Kontant",'Res Bud År1'!$C40=""),'Res Bud År1'!$F40,0)+IF('Res Bud År1'!$C40=30,'Res Bud År1'!$E40,0)+IF('Res Bud År1'!$C40=60,'Res Bud År1'!$D40,0)</f>
        <v>0</v>
      </c>
      <c r="I40" s="138">
        <f>IF(OR('Res Bud År1'!$C40="Kontant",'Res Bud År1'!$C40=""),'Res Bud År1'!$G40,0)+IF('Res Bud År1'!$C40=30,'Res Bud År1'!$F40,0)+IF('Res Bud År1'!$C40=60,'Res Bud År1'!$E40,0)+IF('Res Bud År1'!$C40=90,'Res Bud År1'!$D40,0)</f>
        <v>0</v>
      </c>
      <c r="J40" s="138">
        <f>IF(OR('Res Bud År1'!$C40="Kontant",'Res Bud År1'!$C40=""),'Res Bud År1'!$H40,0)+IF('Res Bud År1'!$C40=30,'Res Bud År1'!$G40,0)+IF('Res Bud År1'!$C40=60,'Res Bud År1'!$F40,0)+IF('Res Bud År1'!$C40=90,'Res Bud År1'!$E40,0)</f>
        <v>0</v>
      </c>
      <c r="K40" s="138">
        <f>IF(OR('Res Bud År1'!$C40="Kontant",'Res Bud År1'!$C40=""),'Res Bud År1'!$I40,0)+IF('Res Bud År1'!$C40=30,'Res Bud År1'!$H40,0)+IF('Res Bud År1'!$C40=60,'Res Bud År1'!$G40,0)+IF('Res Bud År1'!$C40=90,'Res Bud År1'!$F40,0)</f>
        <v>0</v>
      </c>
      <c r="L40" s="138">
        <f>IF(OR('Res Bud År1'!$C40="Kontant",'Res Bud År1'!$C40=""),'Res Bud År1'!$J40,0)+IF('Res Bud År1'!$C40=30,'Res Bud År1'!$I40,0)+IF('Res Bud År1'!$C40=60,'Res Bud År1'!$H40,0)+IF('Res Bud År1'!$C40=90,'Res Bud År1'!$G40,0)</f>
        <v>0</v>
      </c>
      <c r="M40" s="138">
        <f>IF(OR('Res Bud År1'!$C40="Kontant",'Res Bud År1'!$C40=""),'Res Bud År1'!$K40,0)+IF('Res Bud År1'!$C40=30,'Res Bud År1'!$J40,0)+IF('Res Bud År1'!$C40=60,'Res Bud År1'!$I40,0)+IF('Res Bud År1'!$C40=90,'Res Bud År1'!$H40,0)</f>
        <v>0</v>
      </c>
      <c r="N40" s="138">
        <f>IF(OR('Res Bud År1'!$C40="Kontant",'Res Bud År1'!$C40=""),'Res Bud År1'!$L40,0)+IF('Res Bud År1'!$C40=30,'Res Bud År1'!$K40,0)+IF('Res Bud År1'!$C40=60,'Res Bud År1'!$J40,0)+IF('Res Bud År1'!$C40=90,'Res Bud År1'!$I40,0)</f>
        <v>0</v>
      </c>
      <c r="O40" s="138">
        <f>IF(OR('Res Bud År1'!$C40="Kontant",'Res Bud År1'!$C40=""),'Res Bud År1'!$M40,0)+IF('Res Bud År1'!$C40=30,'Res Bud År1'!$L40,0)+IF('Res Bud År1'!$C40=60,'Res Bud År1'!$K40,0)+IF('Res Bud År1'!$C40=90,'Res Bud År1'!$J40,0)</f>
        <v>0</v>
      </c>
      <c r="P40" s="138">
        <f>IF(OR('Res Bud År1'!$C40="Kontant",'Res Bud År1'!$C40=""),'Res Bud År1'!$N40,0)+IF('Res Bud År1'!$C40=30,'Res Bud År1'!$M40,0)+IF('Res Bud År1'!$C40=60,'Res Bud År1'!$L40,0)+IF('Res Bud År1'!$C40=90,'Res Bud År1'!$K40,0)</f>
        <v>0</v>
      </c>
      <c r="Q40" s="138">
        <f>IF(OR('Res Bud År1'!$C40="Kontant",'Res Bud År1'!$C40=""),'Res Bud År1'!$O40,0)+IF('Res Bud År1'!$C40=30,'Res Bud År1'!$N40,0)+IF('Res Bud År1'!$C40=60,'Res Bud År1'!$M40,0)+IF('Res Bud År1'!$C40=90,'Res Bud År1'!$L40,0)</f>
        <v>0</v>
      </c>
      <c r="R40" s="138">
        <f t="shared" si="3"/>
        <v>0</v>
      </c>
      <c r="S40" s="183"/>
      <c r="AE40"/>
      <c r="AF40"/>
    </row>
    <row r="41" spans="1:32" ht="14" hidden="1" outlineLevel="1" x14ac:dyDescent="0.15">
      <c r="A41" s="122" t="s">
        <v>9</v>
      </c>
      <c r="B41" s="127"/>
      <c r="C41" s="127"/>
      <c r="D41" s="127"/>
      <c r="E41" s="127"/>
      <c r="F41" s="138">
        <f>IF(OR('Res Bud År1'!$C41="Kontant",'Res Bud År1'!$C41=""),'Res Bud År1'!$D41,0)</f>
        <v>0</v>
      </c>
      <c r="G41" s="138">
        <f>IF(OR('Res Bud År1'!$C41="Kontant",'Res Bud År1'!$C41=""),'Res Bud År1'!$E41,0)+IF('Res Bud År1'!$C41=30,'Res Bud År1'!$D41,0)</f>
        <v>0</v>
      </c>
      <c r="H41" s="138">
        <f>IF(OR('Res Bud År1'!$C41="Kontant",'Res Bud År1'!$C41=""),'Res Bud År1'!$F41,0)+IF('Res Bud År1'!$C41=30,'Res Bud År1'!$E41,0)+IF('Res Bud År1'!$C41=60,'Res Bud År1'!$D41,0)</f>
        <v>0</v>
      </c>
      <c r="I41" s="138">
        <f>IF(OR('Res Bud År1'!$C41="Kontant",'Res Bud År1'!$C41=""),'Res Bud År1'!$G41,0)+IF('Res Bud År1'!$C41=30,'Res Bud År1'!$F41,0)+IF('Res Bud År1'!$C41=60,'Res Bud År1'!$E41,0)+IF('Res Bud År1'!$C41=90,'Res Bud År1'!$D41,0)</f>
        <v>0</v>
      </c>
      <c r="J41" s="138">
        <f>IF(OR('Res Bud År1'!$C41="Kontant",'Res Bud År1'!$C41=""),'Res Bud År1'!$H41,0)+IF('Res Bud År1'!$C41=30,'Res Bud År1'!$G41,0)+IF('Res Bud År1'!$C41=60,'Res Bud År1'!$F41,0)+IF('Res Bud År1'!$C41=90,'Res Bud År1'!$E41,0)</f>
        <v>0</v>
      </c>
      <c r="K41" s="138">
        <f>IF(OR('Res Bud År1'!$C41="Kontant",'Res Bud År1'!$C41=""),'Res Bud År1'!$I41,0)+IF('Res Bud År1'!$C41=30,'Res Bud År1'!$H41,0)+IF('Res Bud År1'!$C41=60,'Res Bud År1'!$G41,0)+IF('Res Bud År1'!$C41=90,'Res Bud År1'!$F41,0)</f>
        <v>0</v>
      </c>
      <c r="L41" s="138">
        <f>IF(OR('Res Bud År1'!$C41="Kontant",'Res Bud År1'!$C41=""),'Res Bud År1'!$J41,0)+IF('Res Bud År1'!$C41=30,'Res Bud År1'!$I41,0)+IF('Res Bud År1'!$C41=60,'Res Bud År1'!$H41,0)+IF('Res Bud År1'!$C41=90,'Res Bud År1'!$G41,0)</f>
        <v>0</v>
      </c>
      <c r="M41" s="138">
        <f>IF(OR('Res Bud År1'!$C41="Kontant",'Res Bud År1'!$C41=""),'Res Bud År1'!$K41,0)+IF('Res Bud År1'!$C41=30,'Res Bud År1'!$J41,0)+IF('Res Bud År1'!$C41=60,'Res Bud År1'!$I41,0)+IF('Res Bud År1'!$C41=90,'Res Bud År1'!$H41,0)</f>
        <v>0</v>
      </c>
      <c r="N41" s="138">
        <f>IF(OR('Res Bud År1'!$C41="Kontant",'Res Bud År1'!$C41=""),'Res Bud År1'!$L41,0)+IF('Res Bud År1'!$C41=30,'Res Bud År1'!$K41,0)+IF('Res Bud År1'!$C41=60,'Res Bud År1'!$J41,0)+IF('Res Bud År1'!$C41=90,'Res Bud År1'!$I41,0)</f>
        <v>0</v>
      </c>
      <c r="O41" s="138">
        <f>IF(OR('Res Bud År1'!$C41="Kontant",'Res Bud År1'!$C41=""),'Res Bud År1'!$M41,0)+IF('Res Bud År1'!$C41=30,'Res Bud År1'!$L41,0)+IF('Res Bud År1'!$C41=60,'Res Bud År1'!$K41,0)+IF('Res Bud År1'!$C41=90,'Res Bud År1'!$J41,0)</f>
        <v>0</v>
      </c>
      <c r="P41" s="138">
        <f>IF(OR('Res Bud År1'!$C41="Kontant",'Res Bud År1'!$C41=""),'Res Bud År1'!$N41,0)+IF('Res Bud År1'!$C41=30,'Res Bud År1'!$M41,0)+IF('Res Bud År1'!$C41=60,'Res Bud År1'!$L41,0)+IF('Res Bud År1'!$C41=90,'Res Bud År1'!$K41,0)</f>
        <v>0</v>
      </c>
      <c r="Q41" s="138">
        <f>IF(OR('Res Bud År1'!$C41="Kontant",'Res Bud År1'!$C41=""),'Res Bud År1'!$O41,0)+IF('Res Bud År1'!$C41=30,'Res Bud År1'!$N41,0)+IF('Res Bud År1'!$C41=60,'Res Bud År1'!$M41,0)+IF('Res Bud År1'!$C41=90,'Res Bud År1'!$L41,0)</f>
        <v>0</v>
      </c>
      <c r="R41" s="138">
        <f t="shared" si="3"/>
        <v>0</v>
      </c>
      <c r="S41" s="183"/>
      <c r="AE41"/>
      <c r="AF41"/>
    </row>
    <row r="42" spans="1:32" ht="14" hidden="1" outlineLevel="1" x14ac:dyDescent="0.15">
      <c r="A42" s="122" t="s">
        <v>10</v>
      </c>
      <c r="B42" s="127"/>
      <c r="C42" s="127"/>
      <c r="D42" s="127"/>
      <c r="E42" s="127"/>
      <c r="F42" s="138">
        <f>IF(OR('Res Bud År1'!$C42="Kontant",'Res Bud År1'!$C42=""),'Res Bud År1'!$D42,0)</f>
        <v>0</v>
      </c>
      <c r="G42" s="138">
        <f>IF(OR('Res Bud År1'!$C42="Kontant",'Res Bud År1'!$C42=""),'Res Bud År1'!$E42,0)+IF('Res Bud År1'!$C42=30,'Res Bud År1'!$D42,0)</f>
        <v>0</v>
      </c>
      <c r="H42" s="138">
        <f>IF(OR('Res Bud År1'!$C42="Kontant",'Res Bud År1'!$C42=""),'Res Bud År1'!$F42,0)+IF('Res Bud År1'!$C42=30,'Res Bud År1'!$E42,0)+IF('Res Bud År1'!$C42=60,'Res Bud År1'!$D42,0)</f>
        <v>0</v>
      </c>
      <c r="I42" s="138">
        <f>IF(OR('Res Bud År1'!$C42="Kontant",'Res Bud År1'!$C42=""),'Res Bud År1'!$G42,0)+IF('Res Bud År1'!$C42=30,'Res Bud År1'!$F42,0)+IF('Res Bud År1'!$C42=60,'Res Bud År1'!$E42,0)+IF('Res Bud År1'!$C42=90,'Res Bud År1'!$D42,0)</f>
        <v>0</v>
      </c>
      <c r="J42" s="138">
        <f>IF(OR('Res Bud År1'!$C42="Kontant",'Res Bud År1'!$C42=""),'Res Bud År1'!$H42,0)+IF('Res Bud År1'!$C42=30,'Res Bud År1'!$G42,0)+IF('Res Bud År1'!$C42=60,'Res Bud År1'!$F42,0)+IF('Res Bud År1'!$C42=90,'Res Bud År1'!$E42,0)</f>
        <v>0</v>
      </c>
      <c r="K42" s="138">
        <f>IF(OR('Res Bud År1'!$C42="Kontant",'Res Bud År1'!$C42=""),'Res Bud År1'!$I42,0)+IF('Res Bud År1'!$C42=30,'Res Bud År1'!$H42,0)+IF('Res Bud År1'!$C42=60,'Res Bud År1'!$G42,0)+IF('Res Bud År1'!$C42=90,'Res Bud År1'!$F42,0)</f>
        <v>0</v>
      </c>
      <c r="L42" s="138">
        <f>IF(OR('Res Bud År1'!$C42="Kontant",'Res Bud År1'!$C42=""),'Res Bud År1'!$J42,0)+IF('Res Bud År1'!$C42=30,'Res Bud År1'!$I42,0)+IF('Res Bud År1'!$C42=60,'Res Bud År1'!$H42,0)+IF('Res Bud År1'!$C42=90,'Res Bud År1'!$G42,0)</f>
        <v>0</v>
      </c>
      <c r="M42" s="138">
        <f>IF(OR('Res Bud År1'!$C42="Kontant",'Res Bud År1'!$C42=""),'Res Bud År1'!$K42,0)+IF('Res Bud År1'!$C42=30,'Res Bud År1'!$J42,0)+IF('Res Bud År1'!$C42=60,'Res Bud År1'!$I42,0)+IF('Res Bud År1'!$C42=90,'Res Bud År1'!$H42,0)</f>
        <v>0</v>
      </c>
      <c r="N42" s="138">
        <f>IF(OR('Res Bud År1'!$C42="Kontant",'Res Bud År1'!$C42=""),'Res Bud År1'!$L42,0)+IF('Res Bud År1'!$C42=30,'Res Bud År1'!$K42,0)+IF('Res Bud År1'!$C42=60,'Res Bud År1'!$J42,0)+IF('Res Bud År1'!$C42=90,'Res Bud År1'!$I42,0)</f>
        <v>0</v>
      </c>
      <c r="O42" s="138">
        <f>IF(OR('Res Bud År1'!$C42="Kontant",'Res Bud År1'!$C42=""),'Res Bud År1'!$M42,0)+IF('Res Bud År1'!$C42=30,'Res Bud År1'!$L42,0)+IF('Res Bud År1'!$C42=60,'Res Bud År1'!$K42,0)+IF('Res Bud År1'!$C42=90,'Res Bud År1'!$J42,0)</f>
        <v>0</v>
      </c>
      <c r="P42" s="138">
        <f>IF(OR('Res Bud År1'!$C42="Kontant",'Res Bud År1'!$C42=""),'Res Bud År1'!$N42,0)+IF('Res Bud År1'!$C42=30,'Res Bud År1'!$M42,0)+IF('Res Bud År1'!$C42=60,'Res Bud År1'!$L42,0)+IF('Res Bud År1'!$C42=90,'Res Bud År1'!$K42,0)</f>
        <v>0</v>
      </c>
      <c r="Q42" s="138">
        <f>IF(OR('Res Bud År1'!$C42="Kontant",'Res Bud År1'!$C42=""),'Res Bud År1'!$O42,0)+IF('Res Bud År1'!$C42=30,'Res Bud År1'!$N42,0)+IF('Res Bud År1'!$C42=60,'Res Bud År1'!$M42,0)+IF('Res Bud År1'!$C42=90,'Res Bud År1'!$L42,0)</f>
        <v>0</v>
      </c>
      <c r="R42" s="138">
        <f t="shared" si="3"/>
        <v>0</v>
      </c>
      <c r="S42" s="183"/>
      <c r="AE42"/>
      <c r="AF42"/>
    </row>
    <row r="43" spans="1:32" ht="28" hidden="1" outlineLevel="1" x14ac:dyDescent="0.15">
      <c r="A43" s="122" t="s">
        <v>26</v>
      </c>
      <c r="B43" s="127"/>
      <c r="C43" s="127"/>
      <c r="D43" s="127"/>
      <c r="E43" s="127"/>
      <c r="F43" s="138">
        <f>IF(OR('Res Bud År1'!$C43="Kontant",'Res Bud År1'!$C43=""),'Res Bud År1'!$D43,0)</f>
        <v>0</v>
      </c>
      <c r="G43" s="138">
        <f>IF(OR('Res Bud År1'!$C43="Kontant",'Res Bud År1'!$C43=""),'Res Bud År1'!$E43,0)+IF('Res Bud År1'!$C43=30,'Res Bud År1'!$D43,0)</f>
        <v>0</v>
      </c>
      <c r="H43" s="138">
        <f>IF(OR('Res Bud År1'!$C43="Kontant",'Res Bud År1'!$C43=""),'Res Bud År1'!$F43,0)+IF('Res Bud År1'!$C43=30,'Res Bud År1'!$E43,0)+IF('Res Bud År1'!$C43=60,'Res Bud År1'!$D43,0)</f>
        <v>0</v>
      </c>
      <c r="I43" s="138">
        <f>IF(OR('Res Bud År1'!$C43="Kontant",'Res Bud År1'!$C43=""),'Res Bud År1'!$G43,0)+IF('Res Bud År1'!$C43=30,'Res Bud År1'!$F43,0)+IF('Res Bud År1'!$C43=60,'Res Bud År1'!$E43,0)+IF('Res Bud År1'!$C43=90,'Res Bud År1'!$D43,0)</f>
        <v>0</v>
      </c>
      <c r="J43" s="138">
        <f>IF(OR('Res Bud År1'!$C43="Kontant",'Res Bud År1'!$C43=""),'Res Bud År1'!$H43,0)+IF('Res Bud År1'!$C43=30,'Res Bud År1'!$G43,0)+IF('Res Bud År1'!$C43=60,'Res Bud År1'!$F43,0)+IF('Res Bud År1'!$C43=90,'Res Bud År1'!$E43,0)</f>
        <v>0</v>
      </c>
      <c r="K43" s="138">
        <f>IF(OR('Res Bud År1'!$C43="Kontant",'Res Bud År1'!$C43=""),'Res Bud År1'!$I43,0)+IF('Res Bud År1'!$C43=30,'Res Bud År1'!$H43,0)+IF('Res Bud År1'!$C43=60,'Res Bud År1'!$G43,0)+IF('Res Bud År1'!$C43=90,'Res Bud År1'!$F43,0)</f>
        <v>0</v>
      </c>
      <c r="L43" s="138">
        <f>IF(OR('Res Bud År1'!$C43="Kontant",'Res Bud År1'!$C43=""),'Res Bud År1'!$J43,0)+IF('Res Bud År1'!$C43=30,'Res Bud År1'!$I43,0)+IF('Res Bud År1'!$C43=60,'Res Bud År1'!$H43,0)+IF('Res Bud År1'!$C43=90,'Res Bud År1'!$G43,0)</f>
        <v>0</v>
      </c>
      <c r="M43" s="138">
        <f>IF(OR('Res Bud År1'!$C43="Kontant",'Res Bud År1'!$C43=""),'Res Bud År1'!$K43,0)+IF('Res Bud År1'!$C43=30,'Res Bud År1'!$J43,0)+IF('Res Bud År1'!$C43=60,'Res Bud År1'!$I43,0)+IF('Res Bud År1'!$C43=90,'Res Bud År1'!$H43,0)</f>
        <v>0</v>
      </c>
      <c r="N43" s="138">
        <f>IF(OR('Res Bud År1'!$C43="Kontant",'Res Bud År1'!$C43=""),'Res Bud År1'!$L43,0)+IF('Res Bud År1'!$C43=30,'Res Bud År1'!$K43,0)+IF('Res Bud År1'!$C43=60,'Res Bud År1'!$J43,0)+IF('Res Bud År1'!$C43=90,'Res Bud År1'!$I43,0)</f>
        <v>0</v>
      </c>
      <c r="O43" s="138">
        <f>IF(OR('Res Bud År1'!$C43="Kontant",'Res Bud År1'!$C43=""),'Res Bud År1'!$M43,0)+IF('Res Bud År1'!$C43=30,'Res Bud År1'!$L43,0)+IF('Res Bud År1'!$C43=60,'Res Bud År1'!$K43,0)+IF('Res Bud År1'!$C43=90,'Res Bud År1'!$J43,0)</f>
        <v>0</v>
      </c>
      <c r="P43" s="138">
        <f>IF(OR('Res Bud År1'!$C43="Kontant",'Res Bud År1'!$C43=""),'Res Bud År1'!$N43,0)+IF('Res Bud År1'!$C43=30,'Res Bud År1'!$M43,0)+IF('Res Bud År1'!$C43=60,'Res Bud År1'!$L43,0)+IF('Res Bud År1'!$C43=90,'Res Bud År1'!$K43,0)</f>
        <v>0</v>
      </c>
      <c r="Q43" s="138">
        <f>IF(OR('Res Bud År1'!$C43="Kontant",'Res Bud År1'!$C43=""),'Res Bud År1'!$O43,0)+IF('Res Bud År1'!$C43=30,'Res Bud År1'!$N43,0)+IF('Res Bud År1'!$C43=60,'Res Bud År1'!$M43,0)+IF('Res Bud År1'!$C43=90,'Res Bud År1'!$L43,0)</f>
        <v>0</v>
      </c>
      <c r="R43" s="138">
        <f t="shared" si="3"/>
        <v>0</v>
      </c>
      <c r="S43" s="183"/>
      <c r="AE43"/>
      <c r="AF43"/>
    </row>
    <row r="44" spans="1:32" ht="28" hidden="1" outlineLevel="1" x14ac:dyDescent="0.15">
      <c r="A44" s="122" t="s">
        <v>27</v>
      </c>
      <c r="B44" s="127"/>
      <c r="C44" s="127"/>
      <c r="D44" s="127"/>
      <c r="E44" s="127"/>
      <c r="F44" s="138">
        <f>IF(OR('Res Bud År1'!$C44="Kontant",'Res Bud År1'!$C44=""),'Res Bud År1'!$D44,0)</f>
        <v>0</v>
      </c>
      <c r="G44" s="138">
        <f>IF(OR('Res Bud År1'!$C44="Kontant",'Res Bud År1'!$C44=""),'Res Bud År1'!$E44,0)+IF('Res Bud År1'!$C44=30,'Res Bud År1'!$D44,0)</f>
        <v>0</v>
      </c>
      <c r="H44" s="138">
        <f>IF(OR('Res Bud År1'!$C44="Kontant",'Res Bud År1'!$C44=""),'Res Bud År1'!$F44,0)+IF('Res Bud År1'!$C44=30,'Res Bud År1'!$E44,0)+IF('Res Bud År1'!$C44=60,'Res Bud År1'!$D44,0)</f>
        <v>0</v>
      </c>
      <c r="I44" s="138">
        <f>IF(OR('Res Bud År1'!$C44="Kontant",'Res Bud År1'!$C44=""),'Res Bud År1'!$G44,0)+IF('Res Bud År1'!$C44=30,'Res Bud År1'!$F44,0)+IF('Res Bud År1'!$C44=60,'Res Bud År1'!$E44,0)+IF('Res Bud År1'!$C44=90,'Res Bud År1'!$D44,0)</f>
        <v>0</v>
      </c>
      <c r="J44" s="138">
        <f>IF(OR('Res Bud År1'!$C44="Kontant",'Res Bud År1'!$C44=""),'Res Bud År1'!$H44,0)+IF('Res Bud År1'!$C44=30,'Res Bud År1'!$G44,0)+IF('Res Bud År1'!$C44=60,'Res Bud År1'!$F44,0)+IF('Res Bud År1'!$C44=90,'Res Bud År1'!$E44,0)</f>
        <v>0</v>
      </c>
      <c r="K44" s="138">
        <f>IF(OR('Res Bud År1'!$C44="Kontant",'Res Bud År1'!$C44=""),'Res Bud År1'!$I44,0)+IF('Res Bud År1'!$C44=30,'Res Bud År1'!$H44,0)+IF('Res Bud År1'!$C44=60,'Res Bud År1'!$G44,0)+IF('Res Bud År1'!$C44=90,'Res Bud År1'!$F44,0)</f>
        <v>0</v>
      </c>
      <c r="L44" s="138">
        <f>IF(OR('Res Bud År1'!$C44="Kontant",'Res Bud År1'!$C44=""),'Res Bud År1'!$J44,0)+IF('Res Bud År1'!$C44=30,'Res Bud År1'!$I44,0)+IF('Res Bud År1'!$C44=60,'Res Bud År1'!$H44,0)+IF('Res Bud År1'!$C44=90,'Res Bud År1'!$G44,0)</f>
        <v>0</v>
      </c>
      <c r="M44" s="138">
        <f>IF(OR('Res Bud År1'!$C44="Kontant",'Res Bud År1'!$C44=""),'Res Bud År1'!$K44,0)+IF('Res Bud År1'!$C44=30,'Res Bud År1'!$J44,0)+IF('Res Bud År1'!$C44=60,'Res Bud År1'!$I44,0)+IF('Res Bud År1'!$C44=90,'Res Bud År1'!$H44,0)</f>
        <v>0</v>
      </c>
      <c r="N44" s="138">
        <f>IF(OR('Res Bud År1'!$C44="Kontant",'Res Bud År1'!$C44=""),'Res Bud År1'!$L44,0)+IF('Res Bud År1'!$C44=30,'Res Bud År1'!$K44,0)+IF('Res Bud År1'!$C44=60,'Res Bud År1'!$J44,0)+IF('Res Bud År1'!$C44=90,'Res Bud År1'!$I44,0)</f>
        <v>0</v>
      </c>
      <c r="O44" s="138">
        <f>IF(OR('Res Bud År1'!$C44="Kontant",'Res Bud År1'!$C44=""),'Res Bud År1'!$M44,0)+IF('Res Bud År1'!$C44=30,'Res Bud År1'!$L44,0)+IF('Res Bud År1'!$C44=60,'Res Bud År1'!$K44,0)+IF('Res Bud År1'!$C44=90,'Res Bud År1'!$J44,0)</f>
        <v>0</v>
      </c>
      <c r="P44" s="138">
        <f>IF(OR('Res Bud År1'!$C44="Kontant",'Res Bud År1'!$C44=""),'Res Bud År1'!$N44,0)+IF('Res Bud År1'!$C44=30,'Res Bud År1'!$M44,0)+IF('Res Bud År1'!$C44=60,'Res Bud År1'!$L44,0)+IF('Res Bud År1'!$C44=90,'Res Bud År1'!$K44,0)</f>
        <v>0</v>
      </c>
      <c r="Q44" s="138">
        <f>IF(OR('Res Bud År1'!$C44="Kontant",'Res Bud År1'!$C44=""),'Res Bud År1'!$O44,0)+IF('Res Bud År1'!$C44=30,'Res Bud År1'!$N44,0)+IF('Res Bud År1'!$C44=60,'Res Bud År1'!$M44,0)+IF('Res Bud År1'!$C44=90,'Res Bud År1'!$L44,0)</f>
        <v>0</v>
      </c>
      <c r="R44" s="138">
        <f t="shared" si="3"/>
        <v>0</v>
      </c>
      <c r="S44" s="183"/>
      <c r="AE44"/>
      <c r="AF44"/>
    </row>
    <row r="45" spans="1:32" ht="14" hidden="1" outlineLevel="1" x14ac:dyDescent="0.15">
      <c r="A45" s="122" t="s">
        <v>11</v>
      </c>
      <c r="B45" s="127"/>
      <c r="C45" s="127"/>
      <c r="D45" s="127"/>
      <c r="E45" s="127"/>
      <c r="F45" s="138">
        <f>IF(OR('Res Bud År1'!$C45="Kontant",'Res Bud År1'!$C45=""),'Res Bud År1'!$D45,0)</f>
        <v>0</v>
      </c>
      <c r="G45" s="138">
        <f>IF(OR('Res Bud År1'!$C45="Kontant",'Res Bud År1'!$C45=""),'Res Bud År1'!$E45,0)+IF('Res Bud År1'!$C45=30,'Res Bud År1'!$D45,0)</f>
        <v>0</v>
      </c>
      <c r="H45" s="138">
        <f>IF(OR('Res Bud År1'!$C45="Kontant",'Res Bud År1'!$C45=""),'Res Bud År1'!$F45,0)+IF('Res Bud År1'!$C45=30,'Res Bud År1'!$E45,0)+IF('Res Bud År1'!$C45=60,'Res Bud År1'!$D45,0)</f>
        <v>0</v>
      </c>
      <c r="I45" s="138">
        <f>IF(OR('Res Bud År1'!$C45="Kontant",'Res Bud År1'!$C45=""),'Res Bud År1'!$G45,0)+IF('Res Bud År1'!$C45=30,'Res Bud År1'!$F45,0)+IF('Res Bud År1'!$C45=60,'Res Bud År1'!$E45,0)+IF('Res Bud År1'!$C45=90,'Res Bud År1'!$D45,0)</f>
        <v>0</v>
      </c>
      <c r="J45" s="138">
        <f>IF(OR('Res Bud År1'!$C45="Kontant",'Res Bud År1'!$C45=""),'Res Bud År1'!$H45,0)+IF('Res Bud År1'!$C45=30,'Res Bud År1'!$G45,0)+IF('Res Bud År1'!$C45=60,'Res Bud År1'!$F45,0)+IF('Res Bud År1'!$C45=90,'Res Bud År1'!$E45,0)</f>
        <v>0</v>
      </c>
      <c r="K45" s="138">
        <f>IF(OR('Res Bud År1'!$C45="Kontant",'Res Bud År1'!$C45=""),'Res Bud År1'!$I45,0)+IF('Res Bud År1'!$C45=30,'Res Bud År1'!$H45,0)+IF('Res Bud År1'!$C45=60,'Res Bud År1'!$G45,0)+IF('Res Bud År1'!$C45=90,'Res Bud År1'!$F45,0)</f>
        <v>0</v>
      </c>
      <c r="L45" s="138">
        <f>IF(OR('Res Bud År1'!$C45="Kontant",'Res Bud År1'!$C45=""),'Res Bud År1'!$J45,0)+IF('Res Bud År1'!$C45=30,'Res Bud År1'!$I45,0)+IF('Res Bud År1'!$C45=60,'Res Bud År1'!$H45,0)+IF('Res Bud År1'!$C45=90,'Res Bud År1'!$G45,0)</f>
        <v>0</v>
      </c>
      <c r="M45" s="138">
        <f>IF(OR('Res Bud År1'!$C45="Kontant",'Res Bud År1'!$C45=""),'Res Bud År1'!$K45,0)+IF('Res Bud År1'!$C45=30,'Res Bud År1'!$J45,0)+IF('Res Bud År1'!$C45=60,'Res Bud År1'!$I45,0)+IF('Res Bud År1'!$C45=90,'Res Bud År1'!$H45,0)</f>
        <v>0</v>
      </c>
      <c r="N45" s="138">
        <f>IF(OR('Res Bud År1'!$C45="Kontant",'Res Bud År1'!$C45=""),'Res Bud År1'!$L45,0)+IF('Res Bud År1'!$C45=30,'Res Bud År1'!$K45,0)+IF('Res Bud År1'!$C45=60,'Res Bud År1'!$J45,0)+IF('Res Bud År1'!$C45=90,'Res Bud År1'!$I45,0)</f>
        <v>0</v>
      </c>
      <c r="O45" s="138">
        <f>IF(OR('Res Bud År1'!$C45="Kontant",'Res Bud År1'!$C45=""),'Res Bud År1'!$M45,0)+IF('Res Bud År1'!$C45=30,'Res Bud År1'!$L45,0)+IF('Res Bud År1'!$C45=60,'Res Bud År1'!$K45,0)+IF('Res Bud År1'!$C45=90,'Res Bud År1'!$J45,0)</f>
        <v>0</v>
      </c>
      <c r="P45" s="138">
        <f>IF(OR('Res Bud År1'!$C45="Kontant",'Res Bud År1'!$C45=""),'Res Bud År1'!$N45,0)+IF('Res Bud År1'!$C45=30,'Res Bud År1'!$M45,0)+IF('Res Bud År1'!$C45=60,'Res Bud År1'!$L45,0)+IF('Res Bud År1'!$C45=90,'Res Bud År1'!$K45,0)</f>
        <v>0</v>
      </c>
      <c r="Q45" s="138">
        <f>IF(OR('Res Bud År1'!$C45="Kontant",'Res Bud År1'!$C45=""),'Res Bud År1'!$O45,0)+IF('Res Bud År1'!$C45=30,'Res Bud År1'!$N45,0)+IF('Res Bud År1'!$C45=60,'Res Bud År1'!$M45,0)+IF('Res Bud År1'!$C45=90,'Res Bud År1'!$L45,0)</f>
        <v>0</v>
      </c>
      <c r="R45" s="138">
        <f t="shared" si="3"/>
        <v>0</v>
      </c>
      <c r="S45" s="183"/>
      <c r="AE45"/>
      <c r="AF45"/>
    </row>
    <row r="46" spans="1:32" ht="14" hidden="1" outlineLevel="1" x14ac:dyDescent="0.15">
      <c r="A46" s="122" t="s">
        <v>12</v>
      </c>
      <c r="B46" s="127"/>
      <c r="C46" s="127"/>
      <c r="D46" s="127"/>
      <c r="E46" s="127"/>
      <c r="F46" s="138">
        <f>IF(OR('Res Bud År1'!$C46="Kontant",'Res Bud År1'!$C46=""),'Res Bud År1'!$D46,0)</f>
        <v>0</v>
      </c>
      <c r="G46" s="138">
        <f>IF(OR('Res Bud År1'!$C46="Kontant",'Res Bud År1'!$C46=""),'Res Bud År1'!$E46,0)+IF('Res Bud År1'!$C46=30,'Res Bud År1'!$D46,0)</f>
        <v>0</v>
      </c>
      <c r="H46" s="138">
        <f>IF(OR('Res Bud År1'!$C46="Kontant",'Res Bud År1'!$C46=""),'Res Bud År1'!$F46,0)+IF('Res Bud År1'!$C46=30,'Res Bud År1'!$E46,0)+IF('Res Bud År1'!$C46=60,'Res Bud År1'!$D46,0)</f>
        <v>0</v>
      </c>
      <c r="I46" s="138">
        <f>IF(OR('Res Bud År1'!$C46="Kontant",'Res Bud År1'!$C46=""),'Res Bud År1'!$G46,0)+IF('Res Bud År1'!$C46=30,'Res Bud År1'!$F46,0)+IF('Res Bud År1'!$C46=60,'Res Bud År1'!$E46,0)+IF('Res Bud År1'!$C46=90,'Res Bud År1'!$D46,0)</f>
        <v>0</v>
      </c>
      <c r="J46" s="138">
        <f>IF(OR('Res Bud År1'!$C46="Kontant",'Res Bud År1'!$C46=""),'Res Bud År1'!$H46,0)+IF('Res Bud År1'!$C46=30,'Res Bud År1'!$G46,0)+IF('Res Bud År1'!$C46=60,'Res Bud År1'!$F46,0)+IF('Res Bud År1'!$C46=90,'Res Bud År1'!$E46,0)</f>
        <v>0</v>
      </c>
      <c r="K46" s="138">
        <f>IF(OR('Res Bud År1'!$C46="Kontant",'Res Bud År1'!$C46=""),'Res Bud År1'!$I46,0)+IF('Res Bud År1'!$C46=30,'Res Bud År1'!$H46,0)+IF('Res Bud År1'!$C46=60,'Res Bud År1'!$G46,0)+IF('Res Bud År1'!$C46=90,'Res Bud År1'!$F46,0)</f>
        <v>0</v>
      </c>
      <c r="L46" s="138">
        <f>IF(OR('Res Bud År1'!$C46="Kontant",'Res Bud År1'!$C46=""),'Res Bud År1'!$J46,0)+IF('Res Bud År1'!$C46=30,'Res Bud År1'!$I46,0)+IF('Res Bud År1'!$C46=60,'Res Bud År1'!$H46,0)+IF('Res Bud År1'!$C46=90,'Res Bud År1'!$G46,0)</f>
        <v>0</v>
      </c>
      <c r="M46" s="138">
        <f>IF(OR('Res Bud År1'!$C46="Kontant",'Res Bud År1'!$C46=""),'Res Bud År1'!$K46,0)+IF('Res Bud År1'!$C46=30,'Res Bud År1'!$J46,0)+IF('Res Bud År1'!$C46=60,'Res Bud År1'!$I46,0)+IF('Res Bud År1'!$C46=90,'Res Bud År1'!$H46,0)</f>
        <v>0</v>
      </c>
      <c r="N46" s="138">
        <f>IF(OR('Res Bud År1'!$C46="Kontant",'Res Bud År1'!$C46=""),'Res Bud År1'!$L46,0)+IF('Res Bud År1'!$C46=30,'Res Bud År1'!$K46,0)+IF('Res Bud År1'!$C46=60,'Res Bud År1'!$J46,0)+IF('Res Bud År1'!$C46=90,'Res Bud År1'!$I46,0)</f>
        <v>0</v>
      </c>
      <c r="O46" s="138">
        <f>IF(OR('Res Bud År1'!$C46="Kontant",'Res Bud År1'!$C46=""),'Res Bud År1'!$M46,0)+IF('Res Bud År1'!$C46=30,'Res Bud År1'!$L46,0)+IF('Res Bud År1'!$C46=60,'Res Bud År1'!$K46,0)+IF('Res Bud År1'!$C46=90,'Res Bud År1'!$J46,0)</f>
        <v>0</v>
      </c>
      <c r="P46" s="138">
        <f>IF(OR('Res Bud År1'!$C46="Kontant",'Res Bud År1'!$C46=""),'Res Bud År1'!$N46,0)+IF('Res Bud År1'!$C46=30,'Res Bud År1'!$M46,0)+IF('Res Bud År1'!$C46=60,'Res Bud År1'!$L46,0)+IF('Res Bud År1'!$C46=90,'Res Bud År1'!$K46,0)</f>
        <v>0</v>
      </c>
      <c r="Q46" s="138">
        <f>IF(OR('Res Bud År1'!$C46="Kontant",'Res Bud År1'!$C46=""),'Res Bud År1'!$O46,0)+IF('Res Bud År1'!$C46=30,'Res Bud År1'!$N46,0)+IF('Res Bud År1'!$C46=60,'Res Bud År1'!$M46,0)+IF('Res Bud År1'!$C46=90,'Res Bud År1'!$L46,0)</f>
        <v>0</v>
      </c>
      <c r="R46" s="138">
        <f t="shared" si="3"/>
        <v>0</v>
      </c>
      <c r="S46" s="183"/>
      <c r="AE46"/>
      <c r="AF46"/>
    </row>
    <row r="47" spans="1:32" ht="14" hidden="1" outlineLevel="1" x14ac:dyDescent="0.15">
      <c r="A47" s="122" t="s">
        <v>13</v>
      </c>
      <c r="B47" s="127"/>
      <c r="C47" s="127"/>
      <c r="D47" s="127"/>
      <c r="E47" s="127"/>
      <c r="F47" s="138">
        <f>IF(OR('Res Bud År1'!$C47="Kontant",'Res Bud År1'!$C47=""),'Res Bud År1'!$D47,0)</f>
        <v>0</v>
      </c>
      <c r="G47" s="138">
        <f>IF(OR('Res Bud År1'!$C47="Kontant",'Res Bud År1'!$C47=""),'Res Bud År1'!$E47,0)+IF('Res Bud År1'!$C47=30,'Res Bud År1'!$D47,0)</f>
        <v>0</v>
      </c>
      <c r="H47" s="138">
        <f>IF(OR('Res Bud År1'!$C47="Kontant",'Res Bud År1'!$C47=""),'Res Bud År1'!$F47,0)+IF('Res Bud År1'!$C47=30,'Res Bud År1'!$E47,0)+IF('Res Bud År1'!$C47=60,'Res Bud År1'!$D47,0)</f>
        <v>0</v>
      </c>
      <c r="I47" s="138">
        <f>IF(OR('Res Bud År1'!$C47="Kontant",'Res Bud År1'!$C47=""),'Res Bud År1'!$G47,0)+IF('Res Bud År1'!$C47=30,'Res Bud År1'!$F47,0)+IF('Res Bud År1'!$C47=60,'Res Bud År1'!$E47,0)+IF('Res Bud År1'!$C47=90,'Res Bud År1'!$D47,0)</f>
        <v>0</v>
      </c>
      <c r="J47" s="138">
        <f>IF(OR('Res Bud År1'!$C47="Kontant",'Res Bud År1'!$C47=""),'Res Bud År1'!$H47,0)+IF('Res Bud År1'!$C47=30,'Res Bud År1'!$G47,0)+IF('Res Bud År1'!$C47=60,'Res Bud År1'!$F47,0)+IF('Res Bud År1'!$C47=90,'Res Bud År1'!$E47,0)</f>
        <v>0</v>
      </c>
      <c r="K47" s="138">
        <f>IF(OR('Res Bud År1'!$C47="Kontant",'Res Bud År1'!$C47=""),'Res Bud År1'!$I47,0)+IF('Res Bud År1'!$C47=30,'Res Bud År1'!$H47,0)+IF('Res Bud År1'!$C47=60,'Res Bud År1'!$G47,0)+IF('Res Bud År1'!$C47=90,'Res Bud År1'!$F47,0)</f>
        <v>0</v>
      </c>
      <c r="L47" s="138">
        <f>IF(OR('Res Bud År1'!$C47="Kontant",'Res Bud År1'!$C47=""),'Res Bud År1'!$J47,0)+IF('Res Bud År1'!$C47=30,'Res Bud År1'!$I47,0)+IF('Res Bud År1'!$C47=60,'Res Bud År1'!$H47,0)+IF('Res Bud År1'!$C47=90,'Res Bud År1'!$G47,0)</f>
        <v>0</v>
      </c>
      <c r="M47" s="138">
        <f>IF(OR('Res Bud År1'!$C47="Kontant",'Res Bud År1'!$C47=""),'Res Bud År1'!$K47,0)+IF('Res Bud År1'!$C47=30,'Res Bud År1'!$J47,0)+IF('Res Bud År1'!$C47=60,'Res Bud År1'!$I47,0)+IF('Res Bud År1'!$C47=90,'Res Bud År1'!$H47,0)</f>
        <v>0</v>
      </c>
      <c r="N47" s="138">
        <f>IF(OR('Res Bud År1'!$C47="Kontant",'Res Bud År1'!$C47=""),'Res Bud År1'!$L47,0)+IF('Res Bud År1'!$C47=30,'Res Bud År1'!$K47,0)+IF('Res Bud År1'!$C47=60,'Res Bud År1'!$J47,0)+IF('Res Bud År1'!$C47=90,'Res Bud År1'!$I47,0)</f>
        <v>0</v>
      </c>
      <c r="O47" s="138">
        <f>IF(OR('Res Bud År1'!$C47="Kontant",'Res Bud År1'!$C47=""),'Res Bud År1'!$M47,0)+IF('Res Bud År1'!$C47=30,'Res Bud År1'!$L47,0)+IF('Res Bud År1'!$C47=60,'Res Bud År1'!$K47,0)+IF('Res Bud År1'!$C47=90,'Res Bud År1'!$J47,0)</f>
        <v>0</v>
      </c>
      <c r="P47" s="138">
        <f>IF(OR('Res Bud År1'!$C47="Kontant",'Res Bud År1'!$C47=""),'Res Bud År1'!$N47,0)+IF('Res Bud År1'!$C47=30,'Res Bud År1'!$M47,0)+IF('Res Bud År1'!$C47=60,'Res Bud År1'!$L47,0)+IF('Res Bud År1'!$C47=90,'Res Bud År1'!$K47,0)</f>
        <v>0</v>
      </c>
      <c r="Q47" s="138">
        <f>IF(OR('Res Bud År1'!$C47="Kontant",'Res Bud År1'!$C47=""),'Res Bud År1'!$O47,0)+IF('Res Bud År1'!$C47=30,'Res Bud År1'!$N47,0)+IF('Res Bud År1'!$C47=60,'Res Bud År1'!$M47,0)+IF('Res Bud År1'!$C47=90,'Res Bud År1'!$L47,0)</f>
        <v>0</v>
      </c>
      <c r="R47" s="138">
        <f t="shared" si="3"/>
        <v>0</v>
      </c>
      <c r="S47" s="183"/>
      <c r="AE47"/>
      <c r="AF47"/>
    </row>
    <row r="48" spans="1:32" ht="28" hidden="1" outlineLevel="1" x14ac:dyDescent="0.15">
      <c r="A48" s="122" t="s">
        <v>14</v>
      </c>
      <c r="B48" s="127"/>
      <c r="C48" s="127"/>
      <c r="D48" s="127"/>
      <c r="E48" s="127"/>
      <c r="F48" s="138">
        <f>IF(OR('Res Bud År1'!$C48="Kontant",'Res Bud År1'!$C48=""),'Res Bud År1'!$D48,0)</f>
        <v>0</v>
      </c>
      <c r="G48" s="138">
        <f>IF(OR('Res Bud År1'!$C48="Kontant",'Res Bud År1'!$C48=""),'Res Bud År1'!$E48,0)+IF('Res Bud År1'!$C48=30,'Res Bud År1'!$D48,0)</f>
        <v>0</v>
      </c>
      <c r="H48" s="138">
        <f>IF(OR('Res Bud År1'!$C48="Kontant",'Res Bud År1'!$C48=""),'Res Bud År1'!$F48,0)+IF('Res Bud År1'!$C48=30,'Res Bud År1'!$E48,0)+IF('Res Bud År1'!$C48=60,'Res Bud År1'!$D48,0)</f>
        <v>0</v>
      </c>
      <c r="I48" s="138">
        <f>IF(OR('Res Bud År1'!$C48="Kontant",'Res Bud År1'!$C48=""),'Res Bud År1'!$G48,0)+IF('Res Bud År1'!$C48=30,'Res Bud År1'!$F48,0)+IF('Res Bud År1'!$C48=60,'Res Bud År1'!$E48,0)+IF('Res Bud År1'!$C48=90,'Res Bud År1'!$D48,0)</f>
        <v>0</v>
      </c>
      <c r="J48" s="138">
        <f>IF(OR('Res Bud År1'!$C48="Kontant",'Res Bud År1'!$C48=""),'Res Bud År1'!$H48,0)+IF('Res Bud År1'!$C48=30,'Res Bud År1'!$G48,0)+IF('Res Bud År1'!$C48=60,'Res Bud År1'!$F48,0)+IF('Res Bud År1'!$C48=90,'Res Bud År1'!$E48,0)</f>
        <v>0</v>
      </c>
      <c r="K48" s="138">
        <f>IF(OR('Res Bud År1'!$C48="Kontant",'Res Bud År1'!$C48=""),'Res Bud År1'!$I48,0)+IF('Res Bud År1'!$C48=30,'Res Bud År1'!$H48,0)+IF('Res Bud År1'!$C48=60,'Res Bud År1'!$G48,0)+IF('Res Bud År1'!$C48=90,'Res Bud År1'!$F48,0)</f>
        <v>0</v>
      </c>
      <c r="L48" s="138">
        <f>IF(OR('Res Bud År1'!$C48="Kontant",'Res Bud År1'!$C48=""),'Res Bud År1'!$J48,0)+IF('Res Bud År1'!$C48=30,'Res Bud År1'!$I48,0)+IF('Res Bud År1'!$C48=60,'Res Bud År1'!$H48,0)+IF('Res Bud År1'!$C48=90,'Res Bud År1'!$G48,0)</f>
        <v>0</v>
      </c>
      <c r="M48" s="138">
        <f>IF(OR('Res Bud År1'!$C48="Kontant",'Res Bud År1'!$C48=""),'Res Bud År1'!$K48,0)+IF('Res Bud År1'!$C48=30,'Res Bud År1'!$J48,0)+IF('Res Bud År1'!$C48=60,'Res Bud År1'!$I48,0)+IF('Res Bud År1'!$C48=90,'Res Bud År1'!$H48,0)</f>
        <v>0</v>
      </c>
      <c r="N48" s="138">
        <f>IF(OR('Res Bud År1'!$C48="Kontant",'Res Bud År1'!$C48=""),'Res Bud År1'!$L48,0)+IF('Res Bud År1'!$C48=30,'Res Bud År1'!$K48,0)+IF('Res Bud År1'!$C48=60,'Res Bud År1'!$J48,0)+IF('Res Bud År1'!$C48=90,'Res Bud År1'!$I48,0)</f>
        <v>0</v>
      </c>
      <c r="O48" s="138">
        <f>IF(OR('Res Bud År1'!$C48="Kontant",'Res Bud År1'!$C48=""),'Res Bud År1'!$M48,0)+IF('Res Bud År1'!$C48=30,'Res Bud År1'!$L48,0)+IF('Res Bud År1'!$C48=60,'Res Bud År1'!$K48,0)+IF('Res Bud År1'!$C48=90,'Res Bud År1'!$J48,0)</f>
        <v>0</v>
      </c>
      <c r="P48" s="138">
        <f>IF(OR('Res Bud År1'!$C48="Kontant",'Res Bud År1'!$C48=""),'Res Bud År1'!$N48,0)+IF('Res Bud År1'!$C48=30,'Res Bud År1'!$M48,0)+IF('Res Bud År1'!$C48=60,'Res Bud År1'!$L48,0)+IF('Res Bud År1'!$C48=90,'Res Bud År1'!$K48,0)</f>
        <v>0</v>
      </c>
      <c r="Q48" s="138">
        <f>IF(OR('Res Bud År1'!$C48="Kontant",'Res Bud År1'!$C48=""),'Res Bud År1'!$O48,0)+IF('Res Bud År1'!$C48=30,'Res Bud År1'!$N48,0)+IF('Res Bud År1'!$C48=60,'Res Bud År1'!$M48,0)+IF('Res Bud År1'!$C48=90,'Res Bud År1'!$L48,0)</f>
        <v>0</v>
      </c>
      <c r="R48" s="138">
        <f t="shared" si="3"/>
        <v>0</v>
      </c>
      <c r="S48" s="183"/>
      <c r="AE48"/>
      <c r="AF48"/>
    </row>
    <row r="49" spans="1:41" ht="14" hidden="1" outlineLevel="1" x14ac:dyDescent="0.15">
      <c r="A49" s="122" t="s">
        <v>15</v>
      </c>
      <c r="B49" s="127"/>
      <c r="C49" s="127"/>
      <c r="D49" s="127"/>
      <c r="E49" s="127"/>
      <c r="F49" s="138">
        <f>IF(OR('Res Bud År1'!$C49="Kontant",'Res Bud År1'!$C49=""),'Res Bud År1'!$D49,0)</f>
        <v>0</v>
      </c>
      <c r="G49" s="138">
        <f>IF(OR('Res Bud År1'!$C49="Kontant",'Res Bud År1'!$C49=""),'Res Bud År1'!$E49,0)+IF('Res Bud År1'!$C49=30,'Res Bud År1'!$D49,0)</f>
        <v>0</v>
      </c>
      <c r="H49" s="138">
        <f>IF(OR('Res Bud År1'!$C49="Kontant",'Res Bud År1'!$C49=""),'Res Bud År1'!$F49,0)+IF('Res Bud År1'!$C49=30,'Res Bud År1'!$E49,0)+IF('Res Bud År1'!$C49=60,'Res Bud År1'!$D49,0)</f>
        <v>0</v>
      </c>
      <c r="I49" s="138">
        <f>IF(OR('Res Bud År1'!$C49="Kontant",'Res Bud År1'!$C49=""),'Res Bud År1'!$G49,0)+IF('Res Bud År1'!$C49=30,'Res Bud År1'!$F49,0)+IF('Res Bud År1'!$C49=60,'Res Bud År1'!$E49,0)+IF('Res Bud År1'!$C49=90,'Res Bud År1'!$D49,0)</f>
        <v>0</v>
      </c>
      <c r="J49" s="138">
        <f>IF(OR('Res Bud År1'!$C49="Kontant",'Res Bud År1'!$C49=""),'Res Bud År1'!$H49,0)+IF('Res Bud År1'!$C49=30,'Res Bud År1'!$G49,0)+IF('Res Bud År1'!$C49=60,'Res Bud År1'!$F49,0)+IF('Res Bud År1'!$C49=90,'Res Bud År1'!$E49,0)</f>
        <v>0</v>
      </c>
      <c r="K49" s="138">
        <f>IF(OR('Res Bud År1'!$C49="Kontant",'Res Bud År1'!$C49=""),'Res Bud År1'!$I49,0)+IF('Res Bud År1'!$C49=30,'Res Bud År1'!$H49,0)+IF('Res Bud År1'!$C49=60,'Res Bud År1'!$G49,0)+IF('Res Bud År1'!$C49=90,'Res Bud År1'!$F49,0)</f>
        <v>0</v>
      </c>
      <c r="L49" s="138">
        <f>IF(OR('Res Bud År1'!$C49="Kontant",'Res Bud År1'!$C49=""),'Res Bud År1'!$J49,0)+IF('Res Bud År1'!$C49=30,'Res Bud År1'!$I49,0)+IF('Res Bud År1'!$C49=60,'Res Bud År1'!$H49,0)+IF('Res Bud År1'!$C49=90,'Res Bud År1'!$G49,0)</f>
        <v>0</v>
      </c>
      <c r="M49" s="138">
        <f>IF(OR('Res Bud År1'!$C49="Kontant",'Res Bud År1'!$C49=""),'Res Bud År1'!$K49,0)+IF('Res Bud År1'!$C49=30,'Res Bud År1'!$J49,0)+IF('Res Bud År1'!$C49=60,'Res Bud År1'!$I49,0)+IF('Res Bud År1'!$C49=90,'Res Bud År1'!$H49,0)</f>
        <v>0</v>
      </c>
      <c r="N49" s="138">
        <f>IF(OR('Res Bud År1'!$C49="Kontant",'Res Bud År1'!$C49=""),'Res Bud År1'!$L49,0)+IF('Res Bud År1'!$C49=30,'Res Bud År1'!$K49,0)+IF('Res Bud År1'!$C49=60,'Res Bud År1'!$J49,0)+IF('Res Bud År1'!$C49=90,'Res Bud År1'!$I49,0)</f>
        <v>0</v>
      </c>
      <c r="O49" s="138">
        <f>IF(OR('Res Bud År1'!$C49="Kontant",'Res Bud År1'!$C49=""),'Res Bud År1'!$M49,0)+IF('Res Bud År1'!$C49=30,'Res Bud År1'!$L49,0)+IF('Res Bud År1'!$C49=60,'Res Bud År1'!$K49,0)+IF('Res Bud År1'!$C49=90,'Res Bud År1'!$J49,0)</f>
        <v>0</v>
      </c>
      <c r="P49" s="138">
        <f>IF(OR('Res Bud År1'!$C49="Kontant",'Res Bud År1'!$C49=""),'Res Bud År1'!$N49,0)+IF('Res Bud År1'!$C49=30,'Res Bud År1'!$M49,0)+IF('Res Bud År1'!$C49=60,'Res Bud År1'!$L49,0)+IF('Res Bud År1'!$C49=90,'Res Bud År1'!$K49,0)</f>
        <v>0</v>
      </c>
      <c r="Q49" s="138">
        <f>IF(OR('Res Bud År1'!$C49="Kontant",'Res Bud År1'!$C49=""),'Res Bud År1'!$O49,0)+IF('Res Bud År1'!$C49=30,'Res Bud År1'!$N49,0)+IF('Res Bud År1'!$C49=60,'Res Bud År1'!$M49,0)+IF('Res Bud År1'!$C49=90,'Res Bud År1'!$L49,0)</f>
        <v>0</v>
      </c>
      <c r="R49" s="138">
        <f t="shared" si="3"/>
        <v>0</v>
      </c>
      <c r="S49" s="183"/>
      <c r="AE49"/>
      <c r="AF49"/>
    </row>
    <row r="50" spans="1:41" ht="14" hidden="1" outlineLevel="1" x14ac:dyDescent="0.15">
      <c r="A50" s="120" t="s">
        <v>29</v>
      </c>
      <c r="B50" s="121"/>
      <c r="C50" s="121"/>
      <c r="D50" s="121"/>
      <c r="E50" s="121"/>
      <c r="F50" s="131">
        <f t="shared" ref="F50:Q50" si="4">SUM(F32:F49)</f>
        <v>0</v>
      </c>
      <c r="G50" s="131">
        <f t="shared" si="4"/>
        <v>0</v>
      </c>
      <c r="H50" s="131">
        <f t="shared" si="4"/>
        <v>0</v>
      </c>
      <c r="I50" s="131">
        <f t="shared" si="4"/>
        <v>0</v>
      </c>
      <c r="J50" s="131">
        <f t="shared" si="4"/>
        <v>0</v>
      </c>
      <c r="K50" s="131">
        <f t="shared" si="4"/>
        <v>0</v>
      </c>
      <c r="L50" s="131">
        <f t="shared" si="4"/>
        <v>0</v>
      </c>
      <c r="M50" s="131">
        <f t="shared" si="4"/>
        <v>0</v>
      </c>
      <c r="N50" s="131">
        <f t="shared" si="4"/>
        <v>0</v>
      </c>
      <c r="O50" s="131">
        <f t="shared" si="4"/>
        <v>0</v>
      </c>
      <c r="P50" s="131">
        <f t="shared" si="4"/>
        <v>0</v>
      </c>
      <c r="Q50" s="131">
        <f t="shared" si="4"/>
        <v>0</v>
      </c>
      <c r="R50" s="131">
        <f t="shared" si="3"/>
        <v>0</v>
      </c>
      <c r="S50" s="183"/>
      <c r="AE50"/>
      <c r="AF50"/>
      <c r="AG50" s="2"/>
      <c r="AH50" s="2"/>
      <c r="AI50" s="2"/>
      <c r="AJ50" s="2"/>
      <c r="AK50" s="2"/>
      <c r="AL50" s="2"/>
      <c r="AM50" s="2"/>
      <c r="AN50" s="2"/>
      <c r="AO50" s="2"/>
    </row>
    <row r="51" spans="1:41" hidden="1" outlineLevel="1" x14ac:dyDescent="0.15">
      <c r="A51" s="129"/>
      <c r="B51" s="129"/>
      <c r="C51" s="129"/>
      <c r="D51" s="129"/>
      <c r="E51" s="129"/>
      <c r="F51" s="129"/>
      <c r="G51" s="129"/>
      <c r="H51" s="129"/>
      <c r="I51" s="129"/>
      <c r="J51" s="129"/>
      <c r="K51" s="129"/>
      <c r="L51" s="129"/>
      <c r="M51" s="129"/>
      <c r="N51" s="129"/>
      <c r="O51" s="129"/>
      <c r="P51" s="129"/>
      <c r="Q51" s="129"/>
      <c r="R51" s="129"/>
      <c r="S51" s="183"/>
      <c r="AE51"/>
      <c r="AF51"/>
    </row>
    <row r="52" spans="1:41" ht="28" hidden="1" outlineLevel="1" x14ac:dyDescent="0.15">
      <c r="A52" s="117" t="s">
        <v>54</v>
      </c>
      <c r="B52" s="117"/>
      <c r="C52" s="117"/>
      <c r="D52" s="117"/>
      <c r="E52" s="117"/>
      <c r="F52" s="128" t="str">
        <f>'Res Bud År1'!D$4</f>
        <v>jan-21</v>
      </c>
      <c r="G52" s="128" t="str">
        <f>'Res Bud År1'!E$4</f>
        <v>feb-21</v>
      </c>
      <c r="H52" s="128" t="str">
        <f>'Res Bud År1'!F$4</f>
        <v>mar-21</v>
      </c>
      <c r="I52" s="128" t="str">
        <f>'Res Bud År1'!G$4</f>
        <v>apr-21</v>
      </c>
      <c r="J52" s="128" t="str">
        <f>'Res Bud År1'!H$4</f>
        <v>maj-21</v>
      </c>
      <c r="K52" s="128" t="str">
        <f>'Res Bud År1'!I$4</f>
        <v>jun-21</v>
      </c>
      <c r="L52" s="128" t="str">
        <f>'Res Bud År1'!J$4</f>
        <v>jul-21</v>
      </c>
      <c r="M52" s="128" t="str">
        <f>'Res Bud År1'!K$4</f>
        <v>aug-21</v>
      </c>
      <c r="N52" s="128" t="str">
        <f>'Res Bud År1'!L$4</f>
        <v>sep-21</v>
      </c>
      <c r="O52" s="128" t="str">
        <f>'Res Bud År1'!M$4</f>
        <v>okt-21</v>
      </c>
      <c r="P52" s="128" t="str">
        <f>'Res Bud År1'!N$4</f>
        <v>nov-21</v>
      </c>
      <c r="Q52" s="128" t="str">
        <f>'Res Bud År1'!O$4</f>
        <v>dec-21</v>
      </c>
      <c r="R52" s="128" t="s">
        <v>46</v>
      </c>
      <c r="S52" s="183"/>
      <c r="AE52"/>
      <c r="AF52"/>
    </row>
    <row r="53" spans="1:41" ht="28" hidden="1" outlineLevel="1" x14ac:dyDescent="0.15">
      <c r="A53" s="122" t="s">
        <v>315</v>
      </c>
      <c r="B53" s="127"/>
      <c r="C53" s="127"/>
      <c r="D53" s="127"/>
      <c r="E53" s="127"/>
      <c r="F53" s="138">
        <f>'Res Bud År1'!D53*(1-PrelSkatt)</f>
        <v>0</v>
      </c>
      <c r="G53" s="138">
        <f>'Res Bud År1'!E53*(1-PrelSkatt)</f>
        <v>0</v>
      </c>
      <c r="H53" s="138">
        <f>'Res Bud År1'!F53*(1-PrelSkatt)</f>
        <v>0</v>
      </c>
      <c r="I53" s="138">
        <f>'Res Bud År1'!G53*(1-PrelSkatt)</f>
        <v>0</v>
      </c>
      <c r="J53" s="138">
        <f>'Res Bud År1'!H53*(1-PrelSkatt)</f>
        <v>0</v>
      </c>
      <c r="K53" s="138">
        <f>'Res Bud År1'!I53*(1-PrelSkatt)</f>
        <v>0</v>
      </c>
      <c r="L53" s="138">
        <f>'Res Bud År1'!J53*(1-PrelSkatt)</f>
        <v>0</v>
      </c>
      <c r="M53" s="138">
        <f>'Res Bud År1'!K53*(1-PrelSkatt)</f>
        <v>0</v>
      </c>
      <c r="N53" s="138">
        <f>'Res Bud År1'!L53*(1-PrelSkatt)</f>
        <v>0</v>
      </c>
      <c r="O53" s="138">
        <f>'Res Bud År1'!M53*(1-PrelSkatt)</f>
        <v>0</v>
      </c>
      <c r="P53" s="138">
        <f>'Res Bud År1'!N53*(1-PrelSkatt)</f>
        <v>0</v>
      </c>
      <c r="Q53" s="138">
        <f>'Res Bud År1'!O53*(1-PrelSkatt)</f>
        <v>0</v>
      </c>
      <c r="R53" s="138">
        <f>SUM(F53:Q53)</f>
        <v>0</v>
      </c>
      <c r="S53" s="183"/>
      <c r="AE53"/>
      <c r="AF53"/>
    </row>
    <row r="54" spans="1:41" ht="14" hidden="1" outlineLevel="1" x14ac:dyDescent="0.15">
      <c r="A54" s="122" t="s">
        <v>134</v>
      </c>
      <c r="B54" s="127"/>
      <c r="C54" s="127"/>
      <c r="D54" s="127"/>
      <c r="E54" s="127"/>
      <c r="F54" s="138">
        <f>'Res Bud År1'!D54*(1-PrelSkatt)</f>
        <v>0</v>
      </c>
      <c r="G54" s="138">
        <f>'Res Bud År1'!E54*(1-PrelSkatt)</f>
        <v>0</v>
      </c>
      <c r="H54" s="138">
        <f>'Res Bud År1'!F54*(1-PrelSkatt)</f>
        <v>0</v>
      </c>
      <c r="I54" s="138">
        <f>'Res Bud År1'!G54*(1-PrelSkatt)</f>
        <v>0</v>
      </c>
      <c r="J54" s="138">
        <f>'Res Bud År1'!H54*(1-PrelSkatt)</f>
        <v>0</v>
      </c>
      <c r="K54" s="138">
        <f>'Res Bud År1'!I54*(1-PrelSkatt)</f>
        <v>0</v>
      </c>
      <c r="L54" s="138">
        <f>'Res Bud År1'!J54*(1-PrelSkatt)</f>
        <v>0</v>
      </c>
      <c r="M54" s="138">
        <f>'Res Bud År1'!K54*(1-PrelSkatt)</f>
        <v>0</v>
      </c>
      <c r="N54" s="138">
        <f>'Res Bud År1'!L54*(1-PrelSkatt)</f>
        <v>0</v>
      </c>
      <c r="O54" s="138">
        <f>'Res Bud År1'!M54*(1-PrelSkatt)</f>
        <v>0</v>
      </c>
      <c r="P54" s="138">
        <f>'Res Bud År1'!N54*(1-PrelSkatt)</f>
        <v>0</v>
      </c>
      <c r="Q54" s="138">
        <f>'Res Bud År1'!O54*(1-PrelSkatt)</f>
        <v>0</v>
      </c>
      <c r="R54" s="138">
        <f t="shared" ref="R54:R64" si="5">SUM(F54:Q54)</f>
        <v>0</v>
      </c>
      <c r="S54" s="183"/>
      <c r="AE54"/>
      <c r="AF54"/>
    </row>
    <row r="55" spans="1:41" ht="14" hidden="1" outlineLevel="1" x14ac:dyDescent="0.15">
      <c r="A55" s="122" t="s">
        <v>266</v>
      </c>
      <c r="B55" s="137"/>
      <c r="C55" s="137"/>
      <c r="D55" s="137"/>
      <c r="E55" s="137"/>
      <c r="F55" s="138"/>
      <c r="G55" s="138">
        <f>'Res Bud År1'!D55</f>
        <v>0</v>
      </c>
      <c r="H55" s="138">
        <f>'Res Bud År1'!E55</f>
        <v>0</v>
      </c>
      <c r="I55" s="138">
        <f>'Res Bud År1'!F55</f>
        <v>0</v>
      </c>
      <c r="J55" s="138">
        <f>'Res Bud År1'!G55</f>
        <v>0</v>
      </c>
      <c r="K55" s="138">
        <f>'Res Bud År1'!H55</f>
        <v>0</v>
      </c>
      <c r="L55" s="138">
        <f>'Res Bud År1'!I55</f>
        <v>0</v>
      </c>
      <c r="M55" s="138">
        <f>'Res Bud År1'!J55</f>
        <v>0</v>
      </c>
      <c r="N55" s="138">
        <f>'Res Bud År1'!K55</f>
        <v>0</v>
      </c>
      <c r="O55" s="138">
        <f>'Res Bud År1'!L55</f>
        <v>0</v>
      </c>
      <c r="P55" s="138">
        <f>'Res Bud År1'!M55</f>
        <v>0</v>
      </c>
      <c r="Q55" s="138">
        <f>'Res Bud År1'!N55</f>
        <v>0</v>
      </c>
      <c r="R55" s="138">
        <f t="shared" si="5"/>
        <v>0</v>
      </c>
      <c r="S55" s="183"/>
      <c r="AE55"/>
      <c r="AF55"/>
    </row>
    <row r="56" spans="1:41" ht="12.75" hidden="1" customHeight="1" outlineLevel="1" x14ac:dyDescent="0.15">
      <c r="A56" s="122" t="s">
        <v>48</v>
      </c>
      <c r="B56" s="137"/>
      <c r="C56" s="137"/>
      <c r="D56" s="137"/>
      <c r="E56" s="137"/>
      <c r="F56" s="138"/>
      <c r="G56" s="138">
        <f>'Res Bud År1'!D56</f>
        <v>0</v>
      </c>
      <c r="H56" s="138">
        <f>'Res Bud År1'!E56</f>
        <v>0</v>
      </c>
      <c r="I56" s="138">
        <f>'Res Bud År1'!F56</f>
        <v>0</v>
      </c>
      <c r="J56" s="138">
        <f>'Res Bud År1'!G56</f>
        <v>0</v>
      </c>
      <c r="K56" s="138">
        <f>'Res Bud År1'!H56</f>
        <v>0</v>
      </c>
      <c r="L56" s="138">
        <f>'Res Bud År1'!I56</f>
        <v>0</v>
      </c>
      <c r="M56" s="138">
        <f>'Res Bud År1'!J56</f>
        <v>0</v>
      </c>
      <c r="N56" s="138">
        <f>'Res Bud År1'!K56</f>
        <v>0</v>
      </c>
      <c r="O56" s="138">
        <f>'Res Bud År1'!L56</f>
        <v>0</v>
      </c>
      <c r="P56" s="138">
        <f>'Res Bud År1'!M56</f>
        <v>0</v>
      </c>
      <c r="Q56" s="138">
        <f>'Res Bud År1'!N56</f>
        <v>0</v>
      </c>
      <c r="R56" s="138">
        <f t="shared" si="5"/>
        <v>0</v>
      </c>
      <c r="S56" s="183"/>
      <c r="AE56"/>
      <c r="AF56"/>
    </row>
    <row r="57" spans="1:41" ht="14" hidden="1" outlineLevel="1" x14ac:dyDescent="0.15">
      <c r="A57" s="122" t="s">
        <v>19</v>
      </c>
      <c r="B57" s="127"/>
      <c r="C57" s="127"/>
      <c r="D57" s="127"/>
      <c r="E57" s="127"/>
      <c r="F57" s="138">
        <f>'Res Bud År1'!D57</f>
        <v>0</v>
      </c>
      <c r="G57" s="138">
        <f>'Res Bud År1'!E57</f>
        <v>0</v>
      </c>
      <c r="H57" s="138">
        <f>'Res Bud År1'!F57</f>
        <v>0</v>
      </c>
      <c r="I57" s="138">
        <f>'Res Bud År1'!G57</f>
        <v>0</v>
      </c>
      <c r="J57" s="138">
        <f>'Res Bud År1'!H57</f>
        <v>0</v>
      </c>
      <c r="K57" s="138">
        <f>'Res Bud År1'!I57</f>
        <v>0</v>
      </c>
      <c r="L57" s="138">
        <f>'Res Bud År1'!J57</f>
        <v>0</v>
      </c>
      <c r="M57" s="138">
        <f>'Res Bud År1'!K57</f>
        <v>0</v>
      </c>
      <c r="N57" s="138">
        <f>'Res Bud År1'!L57</f>
        <v>0</v>
      </c>
      <c r="O57" s="138">
        <f>'Res Bud År1'!M57</f>
        <v>0</v>
      </c>
      <c r="P57" s="138">
        <f>'Res Bud År1'!N57</f>
        <v>0</v>
      </c>
      <c r="Q57" s="138">
        <f>'Res Bud År1'!O57</f>
        <v>0</v>
      </c>
      <c r="R57" s="138">
        <f t="shared" si="5"/>
        <v>0</v>
      </c>
      <c r="S57" s="183"/>
      <c r="AE57"/>
      <c r="AF57"/>
    </row>
    <row r="58" spans="1:41" ht="28" hidden="1" outlineLevel="1" x14ac:dyDescent="0.15">
      <c r="A58" s="122" t="s">
        <v>58</v>
      </c>
      <c r="B58" s="127"/>
      <c r="C58" s="127"/>
      <c r="D58" s="127"/>
      <c r="E58" s="127"/>
      <c r="F58" s="138">
        <f>'Res Bud År1'!D58</f>
        <v>0</v>
      </c>
      <c r="G58" s="138">
        <f>'Res Bud År1'!E58</f>
        <v>0</v>
      </c>
      <c r="H58" s="138">
        <f>'Res Bud År1'!F58</f>
        <v>0</v>
      </c>
      <c r="I58" s="138">
        <f>'Res Bud År1'!G58</f>
        <v>0</v>
      </c>
      <c r="J58" s="138">
        <f>'Res Bud År1'!H58</f>
        <v>0</v>
      </c>
      <c r="K58" s="138">
        <f>'Res Bud År1'!I58</f>
        <v>0</v>
      </c>
      <c r="L58" s="138">
        <f>'Res Bud År1'!J58</f>
        <v>0</v>
      </c>
      <c r="M58" s="138">
        <f>'Res Bud År1'!K58</f>
        <v>0</v>
      </c>
      <c r="N58" s="138">
        <f>'Res Bud År1'!L58</f>
        <v>0</v>
      </c>
      <c r="O58" s="138">
        <f>'Res Bud År1'!M58</f>
        <v>0</v>
      </c>
      <c r="P58" s="138">
        <f>'Res Bud År1'!N58</f>
        <v>0</v>
      </c>
      <c r="Q58" s="138">
        <f>'Res Bud År1'!O58</f>
        <v>0</v>
      </c>
      <c r="R58" s="138">
        <f t="shared" si="5"/>
        <v>0</v>
      </c>
      <c r="S58" s="183"/>
      <c r="AE58"/>
      <c r="AF58"/>
    </row>
    <row r="59" spans="1:41" ht="14" hidden="1" outlineLevel="1" x14ac:dyDescent="0.15">
      <c r="A59" s="122" t="s">
        <v>16</v>
      </c>
      <c r="B59" s="137"/>
      <c r="C59" s="137"/>
      <c r="D59" s="137"/>
      <c r="E59" s="137"/>
      <c r="F59" s="138"/>
      <c r="G59" s="138">
        <f>'Res Bud År1'!E59</f>
        <v>0</v>
      </c>
      <c r="H59" s="138">
        <f>'Res Bud År1'!F59</f>
        <v>0</v>
      </c>
      <c r="I59" s="138">
        <f>'Res Bud År1'!G59</f>
        <v>0</v>
      </c>
      <c r="J59" s="138">
        <f>'Res Bud År1'!H59</f>
        <v>0</v>
      </c>
      <c r="K59" s="138">
        <f>'Res Bud År1'!I59</f>
        <v>0</v>
      </c>
      <c r="L59" s="138">
        <f>'Res Bud År1'!J59</f>
        <v>0</v>
      </c>
      <c r="M59" s="138">
        <f>'Res Bud År1'!K59</f>
        <v>0</v>
      </c>
      <c r="N59" s="138">
        <f>'Res Bud År1'!L59</f>
        <v>0</v>
      </c>
      <c r="O59" s="138">
        <f>'Res Bud År1'!M59</f>
        <v>0</v>
      </c>
      <c r="P59" s="138">
        <f>'Res Bud År1'!N59</f>
        <v>0</v>
      </c>
      <c r="Q59" s="138">
        <f>'Res Bud År1'!O59</f>
        <v>0</v>
      </c>
      <c r="R59" s="138">
        <f t="shared" si="5"/>
        <v>0</v>
      </c>
      <c r="S59" s="183"/>
      <c r="AE59"/>
      <c r="AF59"/>
    </row>
    <row r="60" spans="1:41" ht="28" hidden="1" outlineLevel="1" x14ac:dyDescent="0.15">
      <c r="A60" s="122" t="s">
        <v>45</v>
      </c>
      <c r="B60" s="127"/>
      <c r="C60" s="127"/>
      <c r="D60" s="127"/>
      <c r="E60" s="127"/>
      <c r="F60" s="138">
        <f>'Res Bud År1'!D60</f>
        <v>0</v>
      </c>
      <c r="G60" s="138">
        <f>'Res Bud År1'!E60</f>
        <v>0</v>
      </c>
      <c r="H60" s="138">
        <f>'Res Bud År1'!F60</f>
        <v>0</v>
      </c>
      <c r="I60" s="138">
        <f>'Res Bud År1'!G60</f>
        <v>0</v>
      </c>
      <c r="J60" s="138">
        <f>'Res Bud År1'!H60</f>
        <v>0</v>
      </c>
      <c r="K60" s="138">
        <f>'Res Bud År1'!I60</f>
        <v>0</v>
      </c>
      <c r="L60" s="138">
        <f>'Res Bud År1'!J60</f>
        <v>0</v>
      </c>
      <c r="M60" s="138">
        <f>'Res Bud År1'!K60</f>
        <v>0</v>
      </c>
      <c r="N60" s="138">
        <f>'Res Bud År1'!L60</f>
        <v>0</v>
      </c>
      <c r="O60" s="138">
        <f>'Res Bud År1'!M60</f>
        <v>0</v>
      </c>
      <c r="P60" s="138">
        <f>'Res Bud År1'!N60</f>
        <v>0</v>
      </c>
      <c r="Q60" s="138">
        <f>'Res Bud År1'!O60</f>
        <v>0</v>
      </c>
      <c r="R60" s="138">
        <f t="shared" si="5"/>
        <v>0</v>
      </c>
      <c r="S60" s="183"/>
      <c r="AE60"/>
      <c r="AF60"/>
    </row>
    <row r="61" spans="1:41" ht="14" hidden="1" outlineLevel="1" x14ac:dyDescent="0.15">
      <c r="A61" s="122" t="s">
        <v>17</v>
      </c>
      <c r="B61" s="127"/>
      <c r="C61" s="127"/>
      <c r="D61" s="127"/>
      <c r="E61" s="127"/>
      <c r="F61" s="138">
        <f>'Res Bud År1'!D61</f>
        <v>0</v>
      </c>
      <c r="G61" s="138">
        <f>'Res Bud År1'!E61</f>
        <v>0</v>
      </c>
      <c r="H61" s="138">
        <f>'Res Bud År1'!F61</f>
        <v>0</v>
      </c>
      <c r="I61" s="138">
        <f>'Res Bud År1'!G61</f>
        <v>0</v>
      </c>
      <c r="J61" s="138">
        <f>'Res Bud År1'!H61</f>
        <v>0</v>
      </c>
      <c r="K61" s="138">
        <f>'Res Bud År1'!I61</f>
        <v>0</v>
      </c>
      <c r="L61" s="138">
        <f>'Res Bud År1'!J61</f>
        <v>0</v>
      </c>
      <c r="M61" s="138">
        <f>'Res Bud År1'!K61</f>
        <v>0</v>
      </c>
      <c r="N61" s="138">
        <f>'Res Bud År1'!L61</f>
        <v>0</v>
      </c>
      <c r="O61" s="138">
        <f>'Res Bud År1'!M61</f>
        <v>0</v>
      </c>
      <c r="P61" s="138">
        <f>'Res Bud År1'!N61</f>
        <v>0</v>
      </c>
      <c r="Q61" s="138">
        <f>'Res Bud År1'!O61</f>
        <v>0</v>
      </c>
      <c r="R61" s="138">
        <f t="shared" si="5"/>
        <v>0</v>
      </c>
      <c r="S61" s="183"/>
      <c r="AE61"/>
      <c r="AF61"/>
    </row>
    <row r="62" spans="1:41" ht="14" hidden="1" outlineLevel="1" x14ac:dyDescent="0.15">
      <c r="A62" s="122" t="s">
        <v>18</v>
      </c>
      <c r="B62" s="127"/>
      <c r="C62" s="127"/>
      <c r="D62" s="127"/>
      <c r="E62" s="127"/>
      <c r="F62" s="138">
        <f>'Res Bud År1'!D62</f>
        <v>0</v>
      </c>
      <c r="G62" s="138">
        <f>'Res Bud År1'!E62</f>
        <v>0</v>
      </c>
      <c r="H62" s="138">
        <f>'Res Bud År1'!F62</f>
        <v>0</v>
      </c>
      <c r="I62" s="138">
        <f>'Res Bud År1'!G62</f>
        <v>0</v>
      </c>
      <c r="J62" s="138">
        <f>'Res Bud År1'!H62</f>
        <v>0</v>
      </c>
      <c r="K62" s="138">
        <f>'Res Bud År1'!I62</f>
        <v>0</v>
      </c>
      <c r="L62" s="138">
        <f>'Res Bud År1'!J62</f>
        <v>0</v>
      </c>
      <c r="M62" s="138">
        <f>'Res Bud År1'!K62</f>
        <v>0</v>
      </c>
      <c r="N62" s="138">
        <f>'Res Bud År1'!L62</f>
        <v>0</v>
      </c>
      <c r="O62" s="138">
        <f>'Res Bud År1'!M62</f>
        <v>0</v>
      </c>
      <c r="P62" s="138">
        <f>'Res Bud År1'!N62</f>
        <v>0</v>
      </c>
      <c r="Q62" s="138">
        <f>'Res Bud År1'!O62</f>
        <v>0</v>
      </c>
      <c r="R62" s="138">
        <f t="shared" si="5"/>
        <v>0</v>
      </c>
      <c r="S62" s="183"/>
      <c r="AE62"/>
      <c r="AF62"/>
    </row>
    <row r="63" spans="1:41" ht="14" hidden="1" outlineLevel="1" x14ac:dyDescent="0.15">
      <c r="A63" s="122" t="s">
        <v>20</v>
      </c>
      <c r="B63" s="122"/>
      <c r="C63" s="122"/>
      <c r="D63" s="122"/>
      <c r="E63" s="122"/>
      <c r="F63" s="138">
        <f>'Res Bud År1'!D63</f>
        <v>0</v>
      </c>
      <c r="G63" s="138">
        <f>'Res Bud År1'!E63</f>
        <v>0</v>
      </c>
      <c r="H63" s="138">
        <f>'Res Bud År1'!F63</f>
        <v>0</v>
      </c>
      <c r="I63" s="138">
        <f>'Res Bud År1'!G63</f>
        <v>0</v>
      </c>
      <c r="J63" s="138">
        <f>'Res Bud År1'!H63</f>
        <v>0</v>
      </c>
      <c r="K63" s="138">
        <f>'Res Bud År1'!I63</f>
        <v>0</v>
      </c>
      <c r="L63" s="138">
        <f>'Res Bud År1'!J63</f>
        <v>0</v>
      </c>
      <c r="M63" s="138">
        <f>'Res Bud År1'!K63</f>
        <v>0</v>
      </c>
      <c r="N63" s="138">
        <f>'Res Bud År1'!L63</f>
        <v>0</v>
      </c>
      <c r="O63" s="138">
        <f>'Res Bud År1'!M63</f>
        <v>0</v>
      </c>
      <c r="P63" s="138">
        <f>'Res Bud År1'!N63</f>
        <v>0</v>
      </c>
      <c r="Q63" s="138">
        <f>'Res Bud År1'!O63</f>
        <v>0</v>
      </c>
      <c r="R63" s="160">
        <f t="shared" si="5"/>
        <v>0</v>
      </c>
      <c r="S63" s="183"/>
      <c r="AE63"/>
      <c r="AF63"/>
      <c r="AG63" s="6"/>
      <c r="AH63" s="6"/>
      <c r="AI63" s="6"/>
      <c r="AJ63" s="6"/>
      <c r="AK63" s="6"/>
      <c r="AL63" s="6"/>
      <c r="AM63" s="6"/>
      <c r="AN63" s="6"/>
      <c r="AO63" s="6"/>
    </row>
    <row r="64" spans="1:41" ht="14" hidden="1" outlineLevel="1" x14ac:dyDescent="0.15">
      <c r="A64" s="120" t="s">
        <v>28</v>
      </c>
      <c r="B64" s="121"/>
      <c r="C64" s="121"/>
      <c r="D64" s="121"/>
      <c r="E64" s="121"/>
      <c r="F64" s="131">
        <f t="shared" ref="F64:Q64" si="6">SUM(F52:F63)</f>
        <v>0</v>
      </c>
      <c r="G64" s="131">
        <f t="shared" si="6"/>
        <v>0</v>
      </c>
      <c r="H64" s="131">
        <f t="shared" si="6"/>
        <v>0</v>
      </c>
      <c r="I64" s="131">
        <f t="shared" si="6"/>
        <v>0</v>
      </c>
      <c r="J64" s="131">
        <f t="shared" si="6"/>
        <v>0</v>
      </c>
      <c r="K64" s="131">
        <f t="shared" si="6"/>
        <v>0</v>
      </c>
      <c r="L64" s="131">
        <f t="shared" si="6"/>
        <v>0</v>
      </c>
      <c r="M64" s="131">
        <f t="shared" si="6"/>
        <v>0</v>
      </c>
      <c r="N64" s="131">
        <f t="shared" si="6"/>
        <v>0</v>
      </c>
      <c r="O64" s="131">
        <f t="shared" si="6"/>
        <v>0</v>
      </c>
      <c r="P64" s="131">
        <f t="shared" si="6"/>
        <v>0</v>
      </c>
      <c r="Q64" s="131">
        <f t="shared" si="6"/>
        <v>0</v>
      </c>
      <c r="R64" s="131">
        <f t="shared" si="5"/>
        <v>0</v>
      </c>
      <c r="S64" s="183"/>
      <c r="AE64"/>
      <c r="AF64"/>
      <c r="AG64" s="2"/>
      <c r="AH64" s="2"/>
      <c r="AI64" s="2"/>
      <c r="AJ64" s="2"/>
      <c r="AK64" s="2"/>
      <c r="AL64" s="2"/>
      <c r="AM64" s="2"/>
      <c r="AN64" s="2"/>
      <c r="AO64" s="2"/>
    </row>
    <row r="65" spans="1:41" hidden="1" outlineLevel="1" x14ac:dyDescent="0.15">
      <c r="A65" s="129"/>
      <c r="B65" s="129"/>
      <c r="C65" s="129"/>
      <c r="D65" s="129"/>
      <c r="E65" s="129"/>
      <c r="F65" s="129"/>
      <c r="G65" s="129"/>
      <c r="H65" s="129"/>
      <c r="I65" s="129"/>
      <c r="J65" s="129"/>
      <c r="K65" s="129"/>
      <c r="L65" s="129"/>
      <c r="M65" s="129"/>
      <c r="N65" s="129"/>
      <c r="O65" s="129"/>
      <c r="P65" s="129"/>
      <c r="Q65" s="129"/>
      <c r="R65" s="129"/>
      <c r="S65" s="183"/>
      <c r="AE65"/>
      <c r="AF65"/>
    </row>
    <row r="66" spans="1:41" ht="14" hidden="1" outlineLevel="1" x14ac:dyDescent="0.15">
      <c r="A66" s="120" t="s">
        <v>213</v>
      </c>
      <c r="B66" s="121"/>
      <c r="C66" s="121"/>
      <c r="D66" s="121"/>
      <c r="E66" s="121"/>
      <c r="F66" s="131">
        <f t="shared" ref="F66:Q66" si="7">F19-F50-F64</f>
        <v>0</v>
      </c>
      <c r="G66" s="131">
        <f t="shared" si="7"/>
        <v>0</v>
      </c>
      <c r="H66" s="131">
        <f t="shared" si="7"/>
        <v>0</v>
      </c>
      <c r="I66" s="131">
        <f t="shared" si="7"/>
        <v>0</v>
      </c>
      <c r="J66" s="131">
        <f t="shared" si="7"/>
        <v>0</v>
      </c>
      <c r="K66" s="131">
        <f t="shared" si="7"/>
        <v>0</v>
      </c>
      <c r="L66" s="131">
        <f t="shared" si="7"/>
        <v>0</v>
      </c>
      <c r="M66" s="131">
        <f t="shared" si="7"/>
        <v>0</v>
      </c>
      <c r="N66" s="131">
        <f t="shared" si="7"/>
        <v>0</v>
      </c>
      <c r="O66" s="131">
        <f t="shared" si="7"/>
        <v>0</v>
      </c>
      <c r="P66" s="131">
        <f t="shared" si="7"/>
        <v>0</v>
      </c>
      <c r="Q66" s="131">
        <f t="shared" si="7"/>
        <v>0</v>
      </c>
      <c r="R66" s="131">
        <f>SUM(F66:Q66)</f>
        <v>0</v>
      </c>
      <c r="S66" s="183"/>
      <c r="AE66"/>
      <c r="AF66"/>
      <c r="AG66" s="2"/>
      <c r="AH66" s="2"/>
      <c r="AI66" s="2"/>
      <c r="AJ66" s="2"/>
      <c r="AK66" s="2"/>
      <c r="AL66" s="2"/>
      <c r="AM66" s="2"/>
      <c r="AN66" s="2"/>
      <c r="AO66" s="2"/>
    </row>
    <row r="67" spans="1:41" hidden="1" outlineLevel="1" x14ac:dyDescent="0.15">
      <c r="A67" s="123"/>
      <c r="B67" s="124"/>
      <c r="C67" s="124"/>
      <c r="D67" s="124"/>
      <c r="E67" s="124"/>
      <c r="F67" s="132"/>
      <c r="G67" s="132"/>
      <c r="H67" s="132"/>
      <c r="I67" s="132"/>
      <c r="J67" s="132"/>
      <c r="K67" s="132"/>
      <c r="L67" s="132"/>
      <c r="M67" s="132"/>
      <c r="N67" s="132"/>
      <c r="O67" s="132"/>
      <c r="P67" s="132"/>
      <c r="Q67" s="132"/>
      <c r="R67" s="132"/>
      <c r="S67" s="183"/>
      <c r="AE67"/>
      <c r="AF67"/>
      <c r="AG67" s="2"/>
      <c r="AH67" s="2"/>
      <c r="AI67" s="2"/>
      <c r="AJ67" s="2"/>
      <c r="AK67" s="2"/>
      <c r="AL67" s="2"/>
      <c r="AM67" s="2"/>
      <c r="AN67" s="2"/>
      <c r="AO67" s="2"/>
    </row>
    <row r="68" spans="1:41" ht="14" hidden="1" outlineLevel="1" x14ac:dyDescent="0.15">
      <c r="A68" s="117" t="s">
        <v>30</v>
      </c>
      <c r="B68" s="115"/>
      <c r="C68" s="115"/>
      <c r="D68" s="115"/>
      <c r="E68" s="115"/>
      <c r="F68" s="128" t="str">
        <f>'Res Bud År1'!D$4</f>
        <v>jan-21</v>
      </c>
      <c r="G68" s="128" t="str">
        <f>'Res Bud År1'!E$4</f>
        <v>feb-21</v>
      </c>
      <c r="H68" s="128" t="str">
        <f>'Res Bud År1'!F$4</f>
        <v>mar-21</v>
      </c>
      <c r="I68" s="128" t="str">
        <f>'Res Bud År1'!G$4</f>
        <v>apr-21</v>
      </c>
      <c r="J68" s="128" t="str">
        <f>'Res Bud År1'!H$4</f>
        <v>maj-21</v>
      </c>
      <c r="K68" s="128" t="str">
        <f>'Res Bud År1'!I$4</f>
        <v>jun-21</v>
      </c>
      <c r="L68" s="128" t="str">
        <f>'Res Bud År1'!J$4</f>
        <v>jul-21</v>
      </c>
      <c r="M68" s="128" t="str">
        <f>'Res Bud År1'!K$4</f>
        <v>aug-21</v>
      </c>
      <c r="N68" s="128" t="str">
        <f>'Res Bud År1'!L$4</f>
        <v>sep-21</v>
      </c>
      <c r="O68" s="128" t="str">
        <f>'Res Bud År1'!M$4</f>
        <v>okt-21</v>
      </c>
      <c r="P68" s="128" t="str">
        <f>'Res Bud År1'!N$4</f>
        <v>nov-21</v>
      </c>
      <c r="Q68" s="128" t="str">
        <f>'Res Bud År1'!O$4</f>
        <v>dec-21</v>
      </c>
      <c r="R68" s="115"/>
      <c r="S68" s="183"/>
      <c r="AE68"/>
      <c r="AF68"/>
      <c r="AG68" s="2"/>
      <c r="AH68" s="2"/>
      <c r="AI68" s="2"/>
      <c r="AJ68" s="2"/>
      <c r="AK68" s="2"/>
      <c r="AL68" s="2"/>
      <c r="AM68" s="2"/>
      <c r="AN68" s="2"/>
      <c r="AO68" s="2"/>
    </row>
    <row r="69" spans="1:41" ht="28" hidden="1" outlineLevel="1" x14ac:dyDescent="0.15">
      <c r="A69" s="122" t="s">
        <v>49</v>
      </c>
      <c r="B69" s="127"/>
      <c r="C69" s="127"/>
      <c r="D69" s="127"/>
      <c r="E69" s="127"/>
      <c r="F69" s="35"/>
      <c r="G69" s="35"/>
      <c r="H69" s="35"/>
      <c r="I69" s="35"/>
      <c r="J69" s="35"/>
      <c r="K69" s="35"/>
      <c r="L69" s="35"/>
      <c r="M69" s="35"/>
      <c r="N69" s="35"/>
      <c r="O69" s="35"/>
      <c r="P69" s="35"/>
      <c r="Q69" s="35"/>
      <c r="R69" s="35"/>
      <c r="S69" s="183"/>
      <c r="AE69"/>
      <c r="AF69"/>
    </row>
    <row r="70" spans="1:41" ht="28" hidden="1" outlineLevel="1" x14ac:dyDescent="0.15">
      <c r="A70" s="120" t="s">
        <v>210</v>
      </c>
      <c r="B70" s="121"/>
      <c r="C70" s="121"/>
      <c r="D70" s="121"/>
      <c r="E70" s="121"/>
      <c r="F70" s="131">
        <f>F66</f>
        <v>0</v>
      </c>
      <c r="G70" s="131">
        <f t="shared" ref="G70:Q70" si="8">G66</f>
        <v>0</v>
      </c>
      <c r="H70" s="131">
        <f t="shared" si="8"/>
        <v>0</v>
      </c>
      <c r="I70" s="131">
        <f t="shared" si="8"/>
        <v>0</v>
      </c>
      <c r="J70" s="131">
        <f t="shared" si="8"/>
        <v>0</v>
      </c>
      <c r="K70" s="131">
        <f t="shared" si="8"/>
        <v>0</v>
      </c>
      <c r="L70" s="131">
        <f t="shared" si="8"/>
        <v>0</v>
      </c>
      <c r="M70" s="131">
        <f t="shared" si="8"/>
        <v>0</v>
      </c>
      <c r="N70" s="131">
        <f t="shared" si="8"/>
        <v>0</v>
      </c>
      <c r="O70" s="131">
        <f t="shared" si="8"/>
        <v>0</v>
      </c>
      <c r="P70" s="131">
        <f t="shared" si="8"/>
        <v>0</v>
      </c>
      <c r="Q70" s="131">
        <f t="shared" si="8"/>
        <v>0</v>
      </c>
      <c r="R70" s="131">
        <f>SUM(F70:Q70)</f>
        <v>0</v>
      </c>
      <c r="S70" s="183"/>
      <c r="AE70"/>
      <c r="AF70"/>
      <c r="AG70" s="2"/>
      <c r="AH70" s="2"/>
      <c r="AI70" s="2"/>
      <c r="AJ70" s="2"/>
      <c r="AK70" s="2"/>
      <c r="AL70" s="2"/>
      <c r="AM70" s="2"/>
      <c r="AN70" s="2"/>
      <c r="AO70" s="2"/>
    </row>
    <row r="71" spans="1:41" hidden="1" outlineLevel="1" x14ac:dyDescent="0.15">
      <c r="A71" s="123"/>
      <c r="B71" s="124"/>
      <c r="C71" s="124"/>
      <c r="D71" s="124"/>
      <c r="E71" s="124"/>
      <c r="F71" s="132"/>
      <c r="G71" s="132"/>
      <c r="H71" s="132"/>
      <c r="I71" s="132"/>
      <c r="J71" s="132"/>
      <c r="K71" s="132"/>
      <c r="L71" s="132"/>
      <c r="M71" s="132"/>
      <c r="N71" s="132"/>
      <c r="O71" s="132"/>
      <c r="P71" s="132"/>
      <c r="Q71" s="132"/>
      <c r="R71" s="132"/>
      <c r="S71" s="183"/>
      <c r="AE71"/>
      <c r="AF71"/>
      <c r="AG71" s="2"/>
      <c r="AH71" s="2"/>
      <c r="AI71" s="2"/>
      <c r="AJ71" s="2"/>
      <c r="AK71" s="2"/>
      <c r="AL71" s="2"/>
      <c r="AM71" s="2"/>
      <c r="AN71" s="2"/>
      <c r="AO71" s="2"/>
    </row>
    <row r="72" spans="1:41" ht="14" hidden="1" outlineLevel="1" x14ac:dyDescent="0.15">
      <c r="A72" s="122" t="s">
        <v>21</v>
      </c>
      <c r="B72" s="127"/>
      <c r="C72" s="127"/>
      <c r="D72" s="127"/>
      <c r="E72" s="127"/>
      <c r="F72" s="374" t="s">
        <v>376</v>
      </c>
      <c r="G72" s="374"/>
      <c r="H72" s="374"/>
      <c r="I72" s="374"/>
      <c r="J72" s="374"/>
      <c r="K72" s="374"/>
      <c r="L72" s="374"/>
      <c r="M72" s="374"/>
      <c r="N72" s="374"/>
      <c r="O72" s="374"/>
      <c r="P72" s="374"/>
      <c r="Q72" s="374"/>
      <c r="R72" s="374"/>
      <c r="S72" s="183"/>
      <c r="AE72"/>
      <c r="AF72"/>
    </row>
    <row r="73" spans="1:41" hidden="1" outlineLevel="1" x14ac:dyDescent="0.15">
      <c r="A73" s="129"/>
      <c r="B73" s="129"/>
      <c r="C73" s="129"/>
      <c r="D73" s="129"/>
      <c r="E73" s="129"/>
      <c r="F73" s="129"/>
      <c r="G73" s="129"/>
      <c r="H73" s="129"/>
      <c r="I73" s="129"/>
      <c r="J73" s="129"/>
      <c r="K73" s="129"/>
      <c r="L73" s="129"/>
      <c r="M73" s="129"/>
      <c r="N73" s="129"/>
      <c r="O73" s="129"/>
      <c r="P73" s="129"/>
      <c r="Q73" s="129"/>
      <c r="R73" s="129"/>
      <c r="S73" s="183"/>
      <c r="V73" s="84"/>
      <c r="AE73"/>
      <c r="AF73"/>
    </row>
    <row r="74" spans="1:41" ht="14" hidden="1" outlineLevel="1" x14ac:dyDescent="0.15">
      <c r="A74" s="120" t="s">
        <v>31</v>
      </c>
      <c r="B74" s="121"/>
      <c r="C74" s="121"/>
      <c r="D74" s="121"/>
      <c r="E74" s="121"/>
      <c r="F74" s="131">
        <f>F70</f>
        <v>0</v>
      </c>
      <c r="G74" s="131">
        <f t="shared" ref="G74:R74" si="9">G70</f>
        <v>0</v>
      </c>
      <c r="H74" s="131">
        <f t="shared" si="9"/>
        <v>0</v>
      </c>
      <c r="I74" s="131">
        <f t="shared" si="9"/>
        <v>0</v>
      </c>
      <c r="J74" s="131">
        <f t="shared" si="9"/>
        <v>0</v>
      </c>
      <c r="K74" s="131">
        <f t="shared" si="9"/>
        <v>0</v>
      </c>
      <c r="L74" s="131">
        <f t="shared" si="9"/>
        <v>0</v>
      </c>
      <c r="M74" s="131">
        <f t="shared" si="9"/>
        <v>0</v>
      </c>
      <c r="N74" s="131">
        <f t="shared" si="9"/>
        <v>0</v>
      </c>
      <c r="O74" s="131">
        <f t="shared" si="9"/>
        <v>0</v>
      </c>
      <c r="P74" s="131">
        <f t="shared" si="9"/>
        <v>0</v>
      </c>
      <c r="Q74" s="131">
        <f t="shared" si="9"/>
        <v>0</v>
      </c>
      <c r="R74" s="131">
        <f t="shared" si="9"/>
        <v>0</v>
      </c>
      <c r="S74" s="183"/>
      <c r="AE74"/>
      <c r="AF74"/>
      <c r="AG74" s="2"/>
      <c r="AH74" s="2"/>
      <c r="AI74" s="2"/>
      <c r="AJ74" s="2"/>
      <c r="AK74" s="2"/>
      <c r="AL74" s="2"/>
      <c r="AM74" s="2"/>
      <c r="AN74" s="2"/>
      <c r="AO74" s="2"/>
    </row>
    <row r="75" spans="1:41" hidden="1" outlineLevel="1" x14ac:dyDescent="0.15">
      <c r="A75" s="129"/>
      <c r="B75" s="129"/>
      <c r="C75" s="129"/>
      <c r="D75" s="129"/>
      <c r="E75" s="129"/>
      <c r="F75" s="129"/>
      <c r="G75" s="129"/>
      <c r="H75" s="129"/>
      <c r="I75" s="129"/>
      <c r="J75" s="129"/>
      <c r="K75" s="129"/>
      <c r="L75" s="129"/>
      <c r="M75" s="129"/>
      <c r="N75" s="129"/>
      <c r="O75" s="129"/>
      <c r="P75" s="129"/>
      <c r="Q75" s="129"/>
      <c r="R75" s="129"/>
      <c r="S75" s="183"/>
      <c r="AE75"/>
      <c r="AF75"/>
    </row>
    <row r="76" spans="1:41" s="66" customFormat="1" collapsed="1" x14ac:dyDescent="0.15">
      <c r="A76" s="115" t="str">
        <f>"Alla belopp i "&amp;Kapitalbehov!$F$5&amp;" Inbetalningar matas in med positvt tecken (+) utbetalningar med negativt tecken (-)"</f>
        <v>Alla belopp i kronor (kr) Inbetalningar matas in med positvt tecken (+) utbetalningar med negativt tecken (-)</v>
      </c>
      <c r="B76" s="162"/>
      <c r="C76" s="162"/>
      <c r="D76" s="162"/>
      <c r="E76" s="162"/>
      <c r="F76" s="136"/>
      <c r="G76" s="136"/>
      <c r="H76" s="136"/>
      <c r="I76" s="136"/>
      <c r="J76" s="136"/>
      <c r="K76" s="136"/>
      <c r="L76" s="136"/>
      <c r="M76" s="136"/>
      <c r="N76" s="136"/>
      <c r="O76" s="136"/>
      <c r="P76" s="136"/>
      <c r="Q76" s="136"/>
      <c r="R76" s="136"/>
      <c r="S76" s="181"/>
    </row>
    <row r="77" spans="1:41" s="66" customFormat="1" ht="18.75" customHeight="1" x14ac:dyDescent="0.15">
      <c r="A77" s="432" t="s">
        <v>172</v>
      </c>
      <c r="B77" s="432"/>
      <c r="C77" s="432"/>
      <c r="D77" s="432"/>
      <c r="E77" s="433"/>
      <c r="F77" s="429" t="s">
        <v>56</v>
      </c>
      <c r="G77" s="430"/>
      <c r="H77" s="431"/>
      <c r="I77" s="136"/>
      <c r="J77" s="136"/>
      <c r="K77" s="136"/>
      <c r="L77" s="136"/>
      <c r="M77" s="136"/>
      <c r="N77" s="136"/>
      <c r="O77" s="136"/>
      <c r="P77" s="136"/>
      <c r="Q77" s="136"/>
      <c r="R77" s="136"/>
      <c r="S77" s="181"/>
    </row>
    <row r="78" spans="1:41" s="66" customFormat="1" x14ac:dyDescent="0.15">
      <c r="A78" s="161"/>
      <c r="B78" s="162"/>
      <c r="C78" s="162"/>
      <c r="D78" s="162"/>
      <c r="E78" s="162"/>
      <c r="F78" s="136"/>
      <c r="G78" s="136"/>
      <c r="H78" s="136"/>
      <c r="I78" s="136"/>
      <c r="J78" s="136"/>
      <c r="K78" s="136"/>
      <c r="L78" s="136"/>
      <c r="M78" s="136"/>
      <c r="N78" s="136"/>
      <c r="O78" s="136"/>
      <c r="P78" s="136"/>
      <c r="Q78" s="136"/>
      <c r="R78" s="136"/>
      <c r="S78" s="181"/>
    </row>
    <row r="79" spans="1:41" s="66" customFormat="1" x14ac:dyDescent="0.15">
      <c r="A79" s="161"/>
      <c r="B79" s="162"/>
      <c r="C79" s="128"/>
      <c r="D79" s="128"/>
      <c r="E79" s="128"/>
      <c r="F79" s="128" t="str">
        <f>'Res Bud År1'!D$4</f>
        <v>jan-21</v>
      </c>
      <c r="G79" s="128" t="str">
        <f>'Res Bud År1'!E$4</f>
        <v>feb-21</v>
      </c>
      <c r="H79" s="128" t="str">
        <f>'Res Bud År1'!F$4</f>
        <v>mar-21</v>
      </c>
      <c r="I79" s="128" t="str">
        <f>'Res Bud År1'!G$4</f>
        <v>apr-21</v>
      </c>
      <c r="J79" s="128" t="str">
        <f>'Res Bud År1'!H$4</f>
        <v>maj-21</v>
      </c>
      <c r="K79" s="128" t="str">
        <f>'Res Bud År1'!I$4</f>
        <v>jun-21</v>
      </c>
      <c r="L79" s="128" t="str">
        <f>'Res Bud År1'!J$4</f>
        <v>jul-21</v>
      </c>
      <c r="M79" s="128" t="str">
        <f>'Res Bud År1'!K$4</f>
        <v>aug-21</v>
      </c>
      <c r="N79" s="128" t="str">
        <f>'Res Bud År1'!L$4</f>
        <v>sep-21</v>
      </c>
      <c r="O79" s="128" t="str">
        <f>'Res Bud År1'!M$4</f>
        <v>okt-21</v>
      </c>
      <c r="P79" s="128" t="str">
        <f>'Res Bud År1'!N$4</f>
        <v>nov-21</v>
      </c>
      <c r="Q79" s="128" t="str">
        <f>'Res Bud År1'!O$4</f>
        <v>dec-21</v>
      </c>
      <c r="R79" s="147" t="s">
        <v>68</v>
      </c>
      <c r="S79" s="181"/>
    </row>
    <row r="80" spans="1:41" s="66" customFormat="1" ht="14" x14ac:dyDescent="0.15">
      <c r="A80" s="163" t="s">
        <v>52</v>
      </c>
      <c r="B80" s="162"/>
      <c r="C80" s="164"/>
      <c r="D80" s="164"/>
      <c r="E80" s="164"/>
      <c r="F80" s="164">
        <f t="shared" ref="F80:Q80" si="10">F10</f>
        <v>0</v>
      </c>
      <c r="G80" s="164">
        <f t="shared" si="10"/>
        <v>0</v>
      </c>
      <c r="H80" s="164">
        <f t="shared" si="10"/>
        <v>0</v>
      </c>
      <c r="I80" s="164">
        <f t="shared" si="10"/>
        <v>0</v>
      </c>
      <c r="J80" s="164">
        <f t="shared" si="10"/>
        <v>0</v>
      </c>
      <c r="K80" s="164">
        <f t="shared" si="10"/>
        <v>0</v>
      </c>
      <c r="L80" s="164">
        <f t="shared" si="10"/>
        <v>0</v>
      </c>
      <c r="M80" s="164">
        <f t="shared" si="10"/>
        <v>0</v>
      </c>
      <c r="N80" s="164">
        <f t="shared" si="10"/>
        <v>0</v>
      </c>
      <c r="O80" s="164">
        <f t="shared" si="10"/>
        <v>0</v>
      </c>
      <c r="P80" s="164">
        <f t="shared" si="10"/>
        <v>0</v>
      </c>
      <c r="Q80" s="164">
        <f t="shared" si="10"/>
        <v>0</v>
      </c>
      <c r="R80" s="164">
        <f t="shared" ref="R80:R84" si="11">SUM(F80:Q80)</f>
        <v>0</v>
      </c>
      <c r="S80" s="181"/>
    </row>
    <row r="81" spans="1:22" s="66" customFormat="1" ht="14" x14ac:dyDescent="0.15">
      <c r="A81" s="163" t="s">
        <v>53</v>
      </c>
      <c r="B81" s="162"/>
      <c r="C81" s="164"/>
      <c r="D81" s="164"/>
      <c r="E81" s="164"/>
      <c r="F81" s="164">
        <f t="shared" ref="F81:Q81" si="12">-F17</f>
        <v>0</v>
      </c>
      <c r="G81" s="164">
        <f t="shared" si="12"/>
        <v>0</v>
      </c>
      <c r="H81" s="164">
        <f t="shared" si="12"/>
        <v>0</v>
      </c>
      <c r="I81" s="164">
        <f t="shared" si="12"/>
        <v>0</v>
      </c>
      <c r="J81" s="164">
        <f t="shared" si="12"/>
        <v>0</v>
      </c>
      <c r="K81" s="164">
        <f t="shared" si="12"/>
        <v>0</v>
      </c>
      <c r="L81" s="164">
        <f t="shared" si="12"/>
        <v>0</v>
      </c>
      <c r="M81" s="164">
        <f t="shared" si="12"/>
        <v>0</v>
      </c>
      <c r="N81" s="164">
        <f t="shared" si="12"/>
        <v>0</v>
      </c>
      <c r="O81" s="164">
        <f t="shared" si="12"/>
        <v>0</v>
      </c>
      <c r="P81" s="164">
        <f t="shared" si="12"/>
        <v>0</v>
      </c>
      <c r="Q81" s="164">
        <f t="shared" si="12"/>
        <v>0</v>
      </c>
      <c r="R81" s="164">
        <f t="shared" si="11"/>
        <v>0</v>
      </c>
      <c r="S81" s="181"/>
    </row>
    <row r="82" spans="1:22" s="66" customFormat="1" ht="15" customHeight="1" x14ac:dyDescent="0.15">
      <c r="A82" s="166" t="s">
        <v>176</v>
      </c>
      <c r="B82" s="162"/>
      <c r="C82" s="164"/>
      <c r="D82" s="164"/>
      <c r="E82" s="164"/>
      <c r="F82" s="164">
        <f t="shared" ref="F82:Q82" si="13">-F50</f>
        <v>0</v>
      </c>
      <c r="G82" s="164">
        <f t="shared" si="13"/>
        <v>0</v>
      </c>
      <c r="H82" s="164">
        <f t="shared" si="13"/>
        <v>0</v>
      </c>
      <c r="I82" s="164">
        <f t="shared" si="13"/>
        <v>0</v>
      </c>
      <c r="J82" s="164">
        <f t="shared" si="13"/>
        <v>0</v>
      </c>
      <c r="K82" s="164">
        <f t="shared" si="13"/>
        <v>0</v>
      </c>
      <c r="L82" s="164">
        <f t="shared" si="13"/>
        <v>0</v>
      </c>
      <c r="M82" s="164">
        <f t="shared" si="13"/>
        <v>0</v>
      </c>
      <c r="N82" s="164">
        <f t="shared" si="13"/>
        <v>0</v>
      </c>
      <c r="O82" s="164">
        <f t="shared" si="13"/>
        <v>0</v>
      </c>
      <c r="P82" s="164">
        <f t="shared" si="13"/>
        <v>0</v>
      </c>
      <c r="Q82" s="164">
        <f t="shared" si="13"/>
        <v>0</v>
      </c>
      <c r="R82" s="164">
        <f t="shared" si="11"/>
        <v>0</v>
      </c>
      <c r="S82" s="181"/>
    </row>
    <row r="83" spans="1:22" s="66" customFormat="1" x14ac:dyDescent="0.15">
      <c r="A83" s="166" t="s">
        <v>54</v>
      </c>
      <c r="B83" s="162"/>
      <c r="C83" s="164"/>
      <c r="D83" s="164"/>
      <c r="E83" s="164"/>
      <c r="F83" s="164">
        <f t="shared" ref="F83:Q83" si="14">-F64</f>
        <v>0</v>
      </c>
      <c r="G83" s="164">
        <f t="shared" si="14"/>
        <v>0</v>
      </c>
      <c r="H83" s="164">
        <f t="shared" si="14"/>
        <v>0</v>
      </c>
      <c r="I83" s="164">
        <f t="shared" si="14"/>
        <v>0</v>
      </c>
      <c r="J83" s="164">
        <f t="shared" si="14"/>
        <v>0</v>
      </c>
      <c r="K83" s="164">
        <f t="shared" si="14"/>
        <v>0</v>
      </c>
      <c r="L83" s="164">
        <f t="shared" si="14"/>
        <v>0</v>
      </c>
      <c r="M83" s="164">
        <f t="shared" si="14"/>
        <v>0</v>
      </c>
      <c r="N83" s="164">
        <f t="shared" si="14"/>
        <v>0</v>
      </c>
      <c r="O83" s="164">
        <f t="shared" si="14"/>
        <v>0</v>
      </c>
      <c r="P83" s="164">
        <f t="shared" si="14"/>
        <v>0</v>
      </c>
      <c r="Q83" s="164">
        <f t="shared" si="14"/>
        <v>0</v>
      </c>
      <c r="R83" s="164">
        <f t="shared" si="11"/>
        <v>0</v>
      </c>
      <c r="S83" s="181"/>
    </row>
    <row r="84" spans="1:22" s="20" customFormat="1" x14ac:dyDescent="0.15">
      <c r="A84" s="293" t="s">
        <v>259</v>
      </c>
      <c r="B84" s="293"/>
      <c r="C84" s="293"/>
      <c r="D84" s="293"/>
      <c r="E84" s="293"/>
      <c r="F84" s="290">
        <f>SUM(F80:F83)</f>
        <v>0</v>
      </c>
      <c r="G84" s="290">
        <f t="shared" ref="G84:Q84" si="15">SUM(G80:G83)</f>
        <v>0</v>
      </c>
      <c r="H84" s="290">
        <f t="shared" si="15"/>
        <v>0</v>
      </c>
      <c r="I84" s="290">
        <f t="shared" si="15"/>
        <v>0</v>
      </c>
      <c r="J84" s="290">
        <f t="shared" si="15"/>
        <v>0</v>
      </c>
      <c r="K84" s="290">
        <f t="shared" si="15"/>
        <v>0</v>
      </c>
      <c r="L84" s="290">
        <f t="shared" si="15"/>
        <v>0</v>
      </c>
      <c r="M84" s="290">
        <f t="shared" si="15"/>
        <v>0</v>
      </c>
      <c r="N84" s="290">
        <f t="shared" si="15"/>
        <v>0</v>
      </c>
      <c r="O84" s="290">
        <f t="shared" si="15"/>
        <v>0</v>
      </c>
      <c r="P84" s="290">
        <f t="shared" si="15"/>
        <v>0</v>
      </c>
      <c r="Q84" s="290">
        <f t="shared" si="15"/>
        <v>0</v>
      </c>
      <c r="R84" s="290">
        <f t="shared" si="11"/>
        <v>0</v>
      </c>
      <c r="S84" s="162"/>
      <c r="T84" s="55"/>
    </row>
    <row r="85" spans="1:22" s="340" customFormat="1" ht="18" customHeight="1" x14ac:dyDescent="0.15">
      <c r="A85" s="434" t="s">
        <v>85</v>
      </c>
      <c r="B85" s="434"/>
      <c r="C85" s="434"/>
      <c r="D85" s="434"/>
      <c r="E85" s="434"/>
      <c r="F85" s="338">
        <f>SUM($F$84:F84)</f>
        <v>0</v>
      </c>
      <c r="G85" s="338">
        <f>F85+G84</f>
        <v>0</v>
      </c>
      <c r="H85" s="338">
        <f t="shared" ref="H85:Q85" si="16">G85+H84</f>
        <v>0</v>
      </c>
      <c r="I85" s="338">
        <f t="shared" si="16"/>
        <v>0</v>
      </c>
      <c r="J85" s="338">
        <f t="shared" si="16"/>
        <v>0</v>
      </c>
      <c r="K85" s="338">
        <f t="shared" si="16"/>
        <v>0</v>
      </c>
      <c r="L85" s="338">
        <f t="shared" si="16"/>
        <v>0</v>
      </c>
      <c r="M85" s="338">
        <f t="shared" si="16"/>
        <v>0</v>
      </c>
      <c r="N85" s="338">
        <f t="shared" si="16"/>
        <v>0</v>
      </c>
      <c r="O85" s="338">
        <f t="shared" si="16"/>
        <v>0</v>
      </c>
      <c r="P85" s="338">
        <f t="shared" si="16"/>
        <v>0</v>
      </c>
      <c r="Q85" s="338">
        <f t="shared" si="16"/>
        <v>0</v>
      </c>
      <c r="R85" s="339"/>
      <c r="S85" s="339"/>
    </row>
    <row r="86" spans="1:22" s="66" customFormat="1" ht="13.5" customHeight="1" x14ac:dyDescent="0.15">
      <c r="A86" s="167"/>
      <c r="B86" s="162"/>
      <c r="C86" s="162"/>
      <c r="D86" s="162"/>
      <c r="E86" s="162"/>
      <c r="F86" s="136"/>
      <c r="G86" s="136"/>
      <c r="H86" s="136"/>
      <c r="I86" s="136"/>
      <c r="J86" s="136"/>
      <c r="K86" s="354"/>
      <c r="L86" s="136"/>
      <c r="M86" s="136"/>
      <c r="N86" s="136"/>
      <c r="O86" s="136"/>
      <c r="P86" s="136"/>
      <c r="Q86" s="136"/>
      <c r="R86" s="136"/>
      <c r="S86" s="181"/>
      <c r="U86" s="296"/>
    </row>
    <row r="87" spans="1:22" s="57" customFormat="1" x14ac:dyDescent="0.15">
      <c r="A87" s="437" t="s">
        <v>378</v>
      </c>
      <c r="B87" s="437"/>
      <c r="C87" s="437"/>
      <c r="D87" s="437"/>
      <c r="E87" s="437"/>
      <c r="F87" s="180"/>
      <c r="G87" s="180"/>
      <c r="H87" s="180"/>
      <c r="I87" s="180"/>
      <c r="J87" s="180"/>
      <c r="K87" s="180"/>
      <c r="L87" s="180"/>
      <c r="M87" s="180"/>
      <c r="N87" s="180"/>
      <c r="O87" s="180"/>
      <c r="P87" s="180"/>
      <c r="Q87" s="180"/>
      <c r="R87" s="154"/>
      <c r="S87" s="182"/>
    </row>
    <row r="88" spans="1:22" s="66" customFormat="1" ht="14" x14ac:dyDescent="0.15">
      <c r="A88" s="439" t="s">
        <v>401</v>
      </c>
      <c r="B88" s="439"/>
      <c r="C88" s="439"/>
      <c r="D88" s="439"/>
      <c r="E88" s="118" t="s">
        <v>50</v>
      </c>
      <c r="F88" s="128" t="str">
        <f>'Res Bud År1'!D$4</f>
        <v>jan-21</v>
      </c>
      <c r="G88" s="128" t="str">
        <f>'Res Bud År1'!E$4</f>
        <v>feb-21</v>
      </c>
      <c r="H88" s="128" t="str">
        <f>'Res Bud År1'!F$4</f>
        <v>mar-21</v>
      </c>
      <c r="I88" s="128" t="str">
        <f>'Res Bud År1'!G$4</f>
        <v>apr-21</v>
      </c>
      <c r="J88" s="128" t="str">
        <f>'Res Bud År1'!H$4</f>
        <v>maj-21</v>
      </c>
      <c r="K88" s="128" t="str">
        <f>'Res Bud År1'!I$4</f>
        <v>jun-21</v>
      </c>
      <c r="L88" s="128" t="str">
        <f>'Res Bud År1'!J$4</f>
        <v>jul-21</v>
      </c>
      <c r="M88" s="128" t="str">
        <f>'Res Bud År1'!K$4</f>
        <v>aug-21</v>
      </c>
      <c r="N88" s="128" t="str">
        <f>'Res Bud År1'!L$4</f>
        <v>sep-21</v>
      </c>
      <c r="O88" s="128" t="str">
        <f>'Res Bud År1'!M$4</f>
        <v>okt-21</v>
      </c>
      <c r="P88" s="128" t="str">
        <f>'Res Bud År1'!N$4</f>
        <v>nov-21</v>
      </c>
      <c r="Q88" s="128" t="str">
        <f>'Res Bud År1'!O$4</f>
        <v>dec-21</v>
      </c>
      <c r="R88" s="147" t="s">
        <v>68</v>
      </c>
      <c r="S88" s="181"/>
    </row>
    <row r="89" spans="1:22" s="66" customFormat="1" ht="12.75" customHeight="1" x14ac:dyDescent="0.15">
      <c r="A89" s="438" t="s">
        <v>184</v>
      </c>
      <c r="B89" s="438"/>
      <c r="C89" s="438"/>
      <c r="D89" s="438"/>
      <c r="E89" s="92">
        <v>0.25</v>
      </c>
      <c r="F89" s="353"/>
      <c r="G89" s="353"/>
      <c r="H89" s="353"/>
      <c r="I89" s="353"/>
      <c r="J89" s="353"/>
      <c r="K89" s="353"/>
      <c r="L89" s="353"/>
      <c r="M89" s="353"/>
      <c r="N89" s="353"/>
      <c r="O89" s="353"/>
      <c r="P89" s="353"/>
      <c r="Q89" s="353"/>
      <c r="R89" s="164">
        <f>SUM(F89:Q89)</f>
        <v>0</v>
      </c>
      <c r="S89" s="181"/>
      <c r="U89" s="296"/>
    </row>
    <row r="90" spans="1:22" s="66" customFormat="1" x14ac:dyDescent="0.15">
      <c r="A90" s="438" t="s">
        <v>185</v>
      </c>
      <c r="B90" s="438"/>
      <c r="C90" s="438"/>
      <c r="D90" s="438"/>
      <c r="E90" s="92">
        <v>0.25</v>
      </c>
      <c r="F90" s="353"/>
      <c r="G90" s="353"/>
      <c r="H90" s="353"/>
      <c r="I90" s="353"/>
      <c r="J90" s="353"/>
      <c r="K90" s="353"/>
      <c r="L90" s="353"/>
      <c r="M90" s="353"/>
      <c r="N90" s="353"/>
      <c r="O90" s="353"/>
      <c r="P90" s="353"/>
      <c r="Q90" s="353"/>
      <c r="R90" s="164">
        <f>SUM(F90:Q90)</f>
        <v>0</v>
      </c>
      <c r="S90" s="181"/>
    </row>
    <row r="91" spans="1:22" s="66" customFormat="1" x14ac:dyDescent="0.15">
      <c r="A91" s="438" t="s">
        <v>205</v>
      </c>
      <c r="B91" s="438"/>
      <c r="C91" s="438"/>
      <c r="D91" s="438"/>
      <c r="E91" s="92">
        <v>0.25</v>
      </c>
      <c r="F91" s="353"/>
      <c r="G91" s="353"/>
      <c r="H91" s="353"/>
      <c r="I91" s="353"/>
      <c r="J91" s="353"/>
      <c r="K91" s="353"/>
      <c r="L91" s="353"/>
      <c r="M91" s="353"/>
      <c r="N91" s="353"/>
      <c r="O91" s="353"/>
      <c r="P91" s="353"/>
      <c r="Q91" s="353"/>
      <c r="R91" s="164">
        <f>SUM(F91:Q91)</f>
        <v>0</v>
      </c>
      <c r="S91" s="181"/>
    </row>
    <row r="92" spans="1:22" s="66" customFormat="1" x14ac:dyDescent="0.15">
      <c r="A92" s="438" t="s">
        <v>138</v>
      </c>
      <c r="B92" s="438"/>
      <c r="C92" s="438"/>
      <c r="D92" s="438"/>
      <c r="E92" s="164"/>
      <c r="F92" s="353"/>
      <c r="G92" s="353"/>
      <c r="H92" s="353"/>
      <c r="I92" s="353"/>
      <c r="J92" s="353"/>
      <c r="K92" s="353"/>
      <c r="L92" s="353"/>
      <c r="M92" s="353"/>
      <c r="N92" s="353"/>
      <c r="O92" s="353"/>
      <c r="P92" s="353"/>
      <c r="Q92" s="353"/>
      <c r="R92" s="164">
        <f>SUM(F92:Q92)</f>
        <v>0</v>
      </c>
      <c r="S92" s="181"/>
    </row>
    <row r="93" spans="1:22" s="20" customFormat="1" ht="17.25" hidden="1" customHeight="1" outlineLevel="1" x14ac:dyDescent="0.15">
      <c r="A93" s="435" t="s">
        <v>261</v>
      </c>
      <c r="B93" s="435"/>
      <c r="C93" s="435"/>
      <c r="D93" s="435"/>
      <c r="E93" s="435"/>
      <c r="F93" s="237">
        <f>SUM(F89:F92)</f>
        <v>0</v>
      </c>
      <c r="G93" s="237">
        <f t="shared" ref="G93:Q93" si="17">SUM(G89:G92)</f>
        <v>0</v>
      </c>
      <c r="H93" s="237">
        <f t="shared" si="17"/>
        <v>0</v>
      </c>
      <c r="I93" s="237">
        <f t="shared" si="17"/>
        <v>0</v>
      </c>
      <c r="J93" s="237">
        <f t="shared" si="17"/>
        <v>0</v>
      </c>
      <c r="K93" s="237">
        <f t="shared" si="17"/>
        <v>0</v>
      </c>
      <c r="L93" s="237">
        <f t="shared" si="17"/>
        <v>0</v>
      </c>
      <c r="M93" s="237">
        <f t="shared" si="17"/>
        <v>0</v>
      </c>
      <c r="N93" s="237">
        <f t="shared" si="17"/>
        <v>0</v>
      </c>
      <c r="O93" s="237">
        <f t="shared" si="17"/>
        <v>0</v>
      </c>
      <c r="P93" s="237">
        <f t="shared" si="17"/>
        <v>0</v>
      </c>
      <c r="Q93" s="237">
        <f t="shared" si="17"/>
        <v>0</v>
      </c>
      <c r="R93" s="217">
        <f>SUM(F93:Q93)</f>
        <v>0</v>
      </c>
      <c r="S93" s="162"/>
    </row>
    <row r="94" spans="1:22" s="31" customFormat="1" collapsed="1" x14ac:dyDescent="0.15">
      <c r="A94" s="436" t="s">
        <v>254</v>
      </c>
      <c r="B94" s="436"/>
      <c r="C94" s="436"/>
      <c r="D94" s="436"/>
      <c r="E94" s="436"/>
      <c r="F94" s="289">
        <f>F84+F93</f>
        <v>0</v>
      </c>
      <c r="G94" s="289">
        <f t="shared" ref="G94:Q94" si="18">F94+G84+G93</f>
        <v>0</v>
      </c>
      <c r="H94" s="289">
        <f t="shared" si="18"/>
        <v>0</v>
      </c>
      <c r="I94" s="289">
        <f t="shared" si="18"/>
        <v>0</v>
      </c>
      <c r="J94" s="289">
        <f t="shared" si="18"/>
        <v>0</v>
      </c>
      <c r="K94" s="289">
        <f t="shared" si="18"/>
        <v>0</v>
      </c>
      <c r="L94" s="289">
        <f t="shared" si="18"/>
        <v>0</v>
      </c>
      <c r="M94" s="289">
        <f t="shared" si="18"/>
        <v>0</v>
      </c>
      <c r="N94" s="289">
        <f t="shared" si="18"/>
        <v>0</v>
      </c>
      <c r="O94" s="289">
        <f t="shared" si="18"/>
        <v>0</v>
      </c>
      <c r="P94" s="289">
        <f t="shared" si="18"/>
        <v>0</v>
      </c>
      <c r="Q94" s="289">
        <f t="shared" si="18"/>
        <v>0</v>
      </c>
      <c r="R94" s="124"/>
      <c r="S94" s="124"/>
      <c r="V94" s="20"/>
    </row>
    <row r="95" spans="1:22" s="66" customFormat="1" x14ac:dyDescent="0.15">
      <c r="A95" s="161"/>
      <c r="B95" s="136"/>
      <c r="C95" s="136"/>
      <c r="D95" s="136"/>
      <c r="E95" s="136"/>
      <c r="F95" s="136"/>
      <c r="G95" s="136"/>
      <c r="H95" s="136"/>
      <c r="I95" s="136"/>
      <c r="J95" s="136"/>
      <c r="K95" s="136"/>
      <c r="L95" s="136"/>
      <c r="M95" s="136"/>
      <c r="N95" s="136"/>
      <c r="O95" s="136"/>
      <c r="P95" s="136"/>
      <c r="Q95" s="136"/>
      <c r="R95" s="136"/>
      <c r="S95" s="181"/>
      <c r="V95" s="20"/>
    </row>
    <row r="96" spans="1:22" ht="12.75" customHeight="1" x14ac:dyDescent="0.15">
      <c r="A96" s="444" t="s">
        <v>380</v>
      </c>
      <c r="B96" s="444"/>
      <c r="C96" s="444"/>
      <c r="D96" s="445" t="s">
        <v>379</v>
      </c>
      <c r="E96" s="445"/>
      <c r="F96" s="128" t="str">
        <f>'Res Bud År1'!D$4</f>
        <v>jan-21</v>
      </c>
      <c r="G96" s="128" t="str">
        <f>'Res Bud År1'!E$4</f>
        <v>feb-21</v>
      </c>
      <c r="H96" s="128" t="str">
        <f>'Res Bud År1'!F$4</f>
        <v>mar-21</v>
      </c>
      <c r="I96" s="128" t="str">
        <f>'Res Bud År1'!G$4</f>
        <v>apr-21</v>
      </c>
      <c r="J96" s="128" t="str">
        <f>'Res Bud År1'!H$4</f>
        <v>maj-21</v>
      </c>
      <c r="K96" s="128" t="str">
        <f>'Res Bud År1'!I$4</f>
        <v>jun-21</v>
      </c>
      <c r="L96" s="128" t="str">
        <f>'Res Bud År1'!J$4</f>
        <v>jul-21</v>
      </c>
      <c r="M96" s="128" t="str">
        <f>'Res Bud År1'!K$4</f>
        <v>aug-21</v>
      </c>
      <c r="N96" s="128" t="str">
        <f>'Res Bud År1'!L$4</f>
        <v>sep-21</v>
      </c>
      <c r="O96" s="128" t="str">
        <f>'Res Bud År1'!M$4</f>
        <v>okt-21</v>
      </c>
      <c r="P96" s="128" t="str">
        <f>'Res Bud År1'!N$4</f>
        <v>nov-21</v>
      </c>
      <c r="Q96" s="128" t="str">
        <f>'Res Bud År1'!O$4</f>
        <v>dec-21</v>
      </c>
      <c r="R96" s="147" t="s">
        <v>68</v>
      </c>
      <c r="S96" s="181"/>
    </row>
    <row r="97" spans="1:41" x14ac:dyDescent="0.15">
      <c r="A97" s="156" t="s">
        <v>381</v>
      </c>
      <c r="B97" s="156"/>
      <c r="C97" s="156"/>
      <c r="D97" s="156"/>
      <c r="E97" s="156"/>
      <c r="F97" s="353"/>
      <c r="G97" s="353"/>
      <c r="H97" s="353"/>
      <c r="I97" s="353"/>
      <c r="J97" s="353"/>
      <c r="K97" s="353"/>
      <c r="L97" s="353"/>
      <c r="M97" s="353"/>
      <c r="N97" s="353"/>
      <c r="O97" s="353"/>
      <c r="P97" s="353"/>
      <c r="Q97" s="353"/>
      <c r="R97" s="164">
        <f>SUM(F97:Q97)</f>
        <v>0</v>
      </c>
      <c r="S97" s="181"/>
    </row>
    <row r="98" spans="1:41" ht="14" x14ac:dyDescent="0.15">
      <c r="A98" s="163" t="s">
        <v>382</v>
      </c>
      <c r="B98" s="166"/>
      <c r="C98" s="166"/>
      <c r="D98" s="166"/>
      <c r="E98" s="166"/>
      <c r="F98" s="353"/>
      <c r="G98" s="353"/>
      <c r="H98" s="353"/>
      <c r="I98" s="353"/>
      <c r="J98" s="353"/>
      <c r="K98" s="353"/>
      <c r="L98" s="353"/>
      <c r="M98" s="353"/>
      <c r="N98" s="353"/>
      <c r="O98" s="353"/>
      <c r="P98" s="353"/>
      <c r="Q98" s="353"/>
      <c r="R98" s="164">
        <f>SUM(F98:Q98)</f>
        <v>0</v>
      </c>
      <c r="S98" s="181"/>
    </row>
    <row r="99" spans="1:41" s="66" customFormat="1" ht="14" x14ac:dyDescent="0.15">
      <c r="A99" s="163" t="s">
        <v>383</v>
      </c>
      <c r="B99" s="162"/>
      <c r="C99" s="164"/>
      <c r="D99" s="164"/>
      <c r="E99" s="164"/>
      <c r="F99" s="353"/>
      <c r="G99" s="353"/>
      <c r="H99" s="353"/>
      <c r="I99" s="353"/>
      <c r="J99" s="353"/>
      <c r="K99" s="353"/>
      <c r="L99" s="353"/>
      <c r="M99" s="353"/>
      <c r="N99" s="353"/>
      <c r="O99" s="353"/>
      <c r="P99" s="353"/>
      <c r="Q99" s="353"/>
      <c r="R99" s="164">
        <f>SUM(F99:Q99)</f>
        <v>0</v>
      </c>
      <c r="S99" s="181"/>
    </row>
    <row r="100" spans="1:41" s="66" customFormat="1" x14ac:dyDescent="0.15">
      <c r="A100" s="161"/>
      <c r="B100" s="162"/>
      <c r="C100" s="162"/>
      <c r="D100" s="162"/>
      <c r="E100" s="162"/>
      <c r="F100" s="136"/>
      <c r="G100" s="136"/>
      <c r="H100" s="136"/>
      <c r="I100" s="136"/>
      <c r="J100" s="136"/>
      <c r="K100" s="136"/>
      <c r="L100" s="136"/>
      <c r="M100" s="136"/>
      <c r="N100" s="136"/>
      <c r="O100" s="136"/>
      <c r="P100" s="136"/>
      <c r="Q100" s="136"/>
      <c r="R100" s="147"/>
      <c r="S100" s="181"/>
    </row>
    <row r="101" spans="1:41" s="66" customFormat="1" x14ac:dyDescent="0.15">
      <c r="A101" s="448" t="s">
        <v>178</v>
      </c>
      <c r="B101" s="448"/>
      <c r="C101" s="448"/>
      <c r="D101" s="448"/>
      <c r="E101" s="448"/>
      <c r="F101" s="136"/>
      <c r="G101" s="136"/>
      <c r="H101" s="136"/>
      <c r="I101" s="136"/>
      <c r="J101" s="136"/>
      <c r="K101" s="136"/>
      <c r="L101" s="136"/>
      <c r="M101" s="136"/>
      <c r="N101" s="136"/>
      <c r="O101" s="136"/>
      <c r="P101" s="136"/>
      <c r="Q101" s="136"/>
      <c r="R101" s="147"/>
      <c r="S101" s="181"/>
    </row>
    <row r="102" spans="1:41" x14ac:dyDescent="0.15">
      <c r="A102" s="449" t="s">
        <v>374</v>
      </c>
      <c r="B102" s="449"/>
      <c r="C102" s="449"/>
      <c r="D102" s="449"/>
      <c r="E102" s="450"/>
      <c r="F102" s="106"/>
      <c r="G102" s="106"/>
      <c r="H102" s="106"/>
      <c r="I102" s="106"/>
      <c r="J102" s="106"/>
      <c r="K102" s="106"/>
      <c r="L102" s="106"/>
      <c r="M102" s="106"/>
      <c r="N102" s="106"/>
      <c r="O102" s="106"/>
      <c r="P102" s="106"/>
      <c r="Q102" s="106"/>
      <c r="R102" s="164">
        <f>SUM(F102:Q102)</f>
        <v>0</v>
      </c>
      <c r="S102" s="181"/>
    </row>
    <row r="103" spans="1:41" x14ac:dyDescent="0.15">
      <c r="A103" s="449" t="s">
        <v>384</v>
      </c>
      <c r="B103" s="449"/>
      <c r="C103" s="449"/>
      <c r="D103" s="449"/>
      <c r="E103" s="450"/>
      <c r="F103" s="353"/>
      <c r="G103" s="353"/>
      <c r="H103" s="353"/>
      <c r="I103" s="353"/>
      <c r="J103" s="353"/>
      <c r="K103" s="353"/>
      <c r="L103" s="353"/>
      <c r="M103" s="353"/>
      <c r="N103" s="353"/>
      <c r="O103" s="353"/>
      <c r="P103" s="353"/>
      <c r="Q103" s="353"/>
      <c r="R103" s="164">
        <f>SUM(F103:Q103)</f>
        <v>0</v>
      </c>
      <c r="S103" s="181"/>
    </row>
    <row r="104" spans="1:41" x14ac:dyDescent="0.15">
      <c r="A104" s="144"/>
      <c r="B104" s="144"/>
      <c r="C104" s="144"/>
      <c r="D104" s="144"/>
      <c r="E104" s="144"/>
      <c r="F104" s="144"/>
      <c r="G104" s="144"/>
      <c r="H104" s="144"/>
      <c r="I104" s="144"/>
      <c r="J104" s="144"/>
      <c r="K104" s="144"/>
      <c r="L104" s="144"/>
      <c r="M104" s="144"/>
      <c r="N104" s="144"/>
      <c r="O104" s="144"/>
      <c r="P104" s="144"/>
      <c r="Q104" s="144"/>
      <c r="R104" s="144"/>
      <c r="S104" s="144"/>
    </row>
    <row r="105" spans="1:41" hidden="1" outlineLevel="1" x14ac:dyDescent="0.15">
      <c r="A105" s="365" t="s">
        <v>299</v>
      </c>
      <c r="B105" s="121"/>
      <c r="C105" s="121"/>
      <c r="D105" s="121"/>
      <c r="E105" s="121"/>
      <c r="F105" s="131">
        <f>SUM(F97:F103)</f>
        <v>0</v>
      </c>
      <c r="G105" s="131">
        <f t="shared" ref="G105:R105" si="19">SUM(G97:G103)</f>
        <v>0</v>
      </c>
      <c r="H105" s="131">
        <f t="shared" si="19"/>
        <v>0</v>
      </c>
      <c r="I105" s="131">
        <f t="shared" si="19"/>
        <v>0</v>
      </c>
      <c r="J105" s="131">
        <f t="shared" si="19"/>
        <v>0</v>
      </c>
      <c r="K105" s="131">
        <f t="shared" si="19"/>
        <v>0</v>
      </c>
      <c r="L105" s="131">
        <f t="shared" si="19"/>
        <v>0</v>
      </c>
      <c r="M105" s="131">
        <f t="shared" si="19"/>
        <v>0</v>
      </c>
      <c r="N105" s="131">
        <f t="shared" si="19"/>
        <v>0</v>
      </c>
      <c r="O105" s="131">
        <f t="shared" si="19"/>
        <v>0</v>
      </c>
      <c r="P105" s="131">
        <f t="shared" si="19"/>
        <v>0</v>
      </c>
      <c r="Q105" s="131">
        <f t="shared" si="19"/>
        <v>0</v>
      </c>
      <c r="R105" s="131">
        <f t="shared" si="19"/>
        <v>0</v>
      </c>
      <c r="S105" s="183"/>
      <c r="U105" s="20"/>
      <c r="AE105"/>
      <c r="AF105"/>
      <c r="AG105" s="2"/>
      <c r="AH105" s="2"/>
      <c r="AI105" s="2"/>
      <c r="AJ105" s="2"/>
      <c r="AK105" s="2"/>
      <c r="AL105" s="2"/>
      <c r="AM105" s="2"/>
      <c r="AN105" s="2"/>
      <c r="AO105" s="2"/>
    </row>
    <row r="106" spans="1:41" s="31" customFormat="1" collapsed="1" x14ac:dyDescent="0.15">
      <c r="A106" s="436" t="s">
        <v>373</v>
      </c>
      <c r="B106" s="436"/>
      <c r="C106" s="436"/>
      <c r="D106" s="436"/>
      <c r="E106" s="436"/>
      <c r="F106" s="289">
        <f>F84+F93+F105</f>
        <v>0</v>
      </c>
      <c r="G106" s="289">
        <f>G84+G93+G105+F106</f>
        <v>0</v>
      </c>
      <c r="H106" s="289">
        <f t="shared" ref="H106:Q106" si="20">H84+H93+H105+G106</f>
        <v>0</v>
      </c>
      <c r="I106" s="289">
        <f t="shared" si="20"/>
        <v>0</v>
      </c>
      <c r="J106" s="289">
        <f t="shared" si="20"/>
        <v>0</v>
      </c>
      <c r="K106" s="289">
        <f t="shared" si="20"/>
        <v>0</v>
      </c>
      <c r="L106" s="289">
        <f t="shared" si="20"/>
        <v>0</v>
      </c>
      <c r="M106" s="289">
        <f t="shared" si="20"/>
        <v>0</v>
      </c>
      <c r="N106" s="289">
        <f t="shared" si="20"/>
        <v>0</v>
      </c>
      <c r="O106" s="289">
        <f t="shared" si="20"/>
        <v>0</v>
      </c>
      <c r="P106" s="289">
        <f t="shared" si="20"/>
        <v>0</v>
      </c>
      <c r="Q106" s="289">
        <f t="shared" si="20"/>
        <v>0</v>
      </c>
      <c r="R106" s="124"/>
      <c r="S106" s="124"/>
      <c r="V106" s="20"/>
    </row>
    <row r="107" spans="1:41" s="66" customFormat="1" x14ac:dyDescent="0.15">
      <c r="A107" s="161"/>
      <c r="B107" s="162"/>
      <c r="C107" s="162"/>
      <c r="D107" s="162"/>
      <c r="E107" s="162"/>
      <c r="F107" s="136"/>
      <c r="G107" s="136"/>
      <c r="H107" s="136"/>
      <c r="I107" s="136"/>
      <c r="J107" s="136"/>
      <c r="K107" s="136"/>
      <c r="L107" s="136"/>
      <c r="M107" s="136"/>
      <c r="N107" s="136"/>
      <c r="O107" s="136"/>
      <c r="P107" s="136"/>
      <c r="Q107" s="136"/>
      <c r="R107" s="147"/>
      <c r="S107" s="181"/>
    </row>
    <row r="108" spans="1:41" s="66" customFormat="1" x14ac:dyDescent="0.15">
      <c r="A108" s="334" t="s">
        <v>300</v>
      </c>
      <c r="B108" s="226"/>
      <c r="C108" s="226"/>
      <c r="D108" s="226"/>
      <c r="E108" s="226"/>
      <c r="F108" s="294" t="str">
        <f>F79</f>
        <v>jan-21</v>
      </c>
      <c r="G108" s="294" t="str">
        <f t="shared" ref="G108:Q108" si="21">G79</f>
        <v>feb-21</v>
      </c>
      <c r="H108" s="294" t="str">
        <f t="shared" si="21"/>
        <v>mar-21</v>
      </c>
      <c r="I108" s="294" t="str">
        <f t="shared" si="21"/>
        <v>apr-21</v>
      </c>
      <c r="J108" s="294" t="str">
        <f t="shared" si="21"/>
        <v>maj-21</v>
      </c>
      <c r="K108" s="294" t="str">
        <f t="shared" si="21"/>
        <v>jun-21</v>
      </c>
      <c r="L108" s="294" t="str">
        <f t="shared" si="21"/>
        <v>jul-21</v>
      </c>
      <c r="M108" s="294" t="str">
        <f t="shared" si="21"/>
        <v>aug-21</v>
      </c>
      <c r="N108" s="294" t="str">
        <f t="shared" si="21"/>
        <v>sep-21</v>
      </c>
      <c r="O108" s="294" t="str">
        <f t="shared" si="21"/>
        <v>okt-21</v>
      </c>
      <c r="P108" s="294" t="str">
        <f t="shared" si="21"/>
        <v>nov-21</v>
      </c>
      <c r="Q108" s="294" t="str">
        <f t="shared" si="21"/>
        <v>dec-21</v>
      </c>
      <c r="R108" s="227" t="s">
        <v>68</v>
      </c>
      <c r="S108" s="181"/>
    </row>
    <row r="109" spans="1:41" s="66" customFormat="1" hidden="1" outlineLevel="1" x14ac:dyDescent="0.15">
      <c r="A109" s="335" t="s">
        <v>252</v>
      </c>
      <c r="B109" s="335"/>
      <c r="C109" s="335"/>
      <c r="D109" s="335"/>
      <c r="E109" s="335"/>
      <c r="F109" s="228">
        <f>Moms!B10</f>
        <v>0</v>
      </c>
      <c r="G109" s="228">
        <f>Moms!C10</f>
        <v>0</v>
      </c>
      <c r="H109" s="228">
        <f>Moms!D10</f>
        <v>0</v>
      </c>
      <c r="I109" s="228">
        <f>Moms!E10</f>
        <v>0</v>
      </c>
      <c r="J109" s="228">
        <f>Moms!F10</f>
        <v>0</v>
      </c>
      <c r="K109" s="228">
        <f>Moms!G10</f>
        <v>0</v>
      </c>
      <c r="L109" s="228">
        <f>Moms!H10</f>
        <v>0</v>
      </c>
      <c r="M109" s="228">
        <f>Moms!I10</f>
        <v>0</v>
      </c>
      <c r="N109" s="228">
        <f>Moms!J10</f>
        <v>0</v>
      </c>
      <c r="O109" s="228">
        <f>Moms!K10</f>
        <v>0</v>
      </c>
      <c r="P109" s="228">
        <f>Moms!L10</f>
        <v>0</v>
      </c>
      <c r="Q109" s="228">
        <f>Moms!M10</f>
        <v>0</v>
      </c>
      <c r="R109" s="228">
        <f t="shared" ref="R109:R116" si="22">SUM(F109:Q109)</f>
        <v>0</v>
      </c>
      <c r="S109" s="181"/>
    </row>
    <row r="110" spans="1:41" s="66" customFormat="1" ht="14" hidden="1" outlineLevel="1" x14ac:dyDescent="0.15">
      <c r="A110" s="336" t="s">
        <v>251</v>
      </c>
      <c r="B110" s="335"/>
      <c r="C110" s="335"/>
      <c r="D110" s="335"/>
      <c r="E110" s="335"/>
      <c r="F110" s="228">
        <f>-Moms!B72</f>
        <v>0</v>
      </c>
      <c r="G110" s="228">
        <f>-Moms!C72</f>
        <v>0</v>
      </c>
      <c r="H110" s="228">
        <f>-Moms!D72</f>
        <v>0</v>
      </c>
      <c r="I110" s="228">
        <f>-Moms!E72</f>
        <v>0</v>
      </c>
      <c r="J110" s="228">
        <f>-Moms!F72</f>
        <v>0</v>
      </c>
      <c r="K110" s="228">
        <f>-Moms!G72</f>
        <v>0</v>
      </c>
      <c r="L110" s="228">
        <f>-Moms!H72</f>
        <v>0</v>
      </c>
      <c r="M110" s="228">
        <f>-Moms!I72</f>
        <v>0</v>
      </c>
      <c r="N110" s="228">
        <f>-Moms!J72</f>
        <v>0</v>
      </c>
      <c r="O110" s="228">
        <f>-Moms!K72</f>
        <v>0</v>
      </c>
      <c r="P110" s="228">
        <f>-Moms!L72</f>
        <v>0</v>
      </c>
      <c r="Q110" s="228">
        <f>-Moms!M72</f>
        <v>0</v>
      </c>
      <c r="R110" s="228">
        <f t="shared" si="22"/>
        <v>0</v>
      </c>
      <c r="S110" s="181"/>
    </row>
    <row r="111" spans="1:41" s="66" customFormat="1" ht="14" hidden="1" outlineLevel="1" x14ac:dyDescent="0.15">
      <c r="A111" s="336" t="s">
        <v>86</v>
      </c>
      <c r="B111" s="335"/>
      <c r="C111" s="335"/>
      <c r="D111" s="335"/>
      <c r="E111" s="335"/>
      <c r="F111" s="228">
        <f t="shared" ref="F111:Q111" si="23">F109+F110</f>
        <v>0</v>
      </c>
      <c r="G111" s="228">
        <f t="shared" si="23"/>
        <v>0</v>
      </c>
      <c r="H111" s="228">
        <f t="shared" si="23"/>
        <v>0</v>
      </c>
      <c r="I111" s="228">
        <f t="shared" si="23"/>
        <v>0</v>
      </c>
      <c r="J111" s="228">
        <f t="shared" si="23"/>
        <v>0</v>
      </c>
      <c r="K111" s="228">
        <f t="shared" si="23"/>
        <v>0</v>
      </c>
      <c r="L111" s="228">
        <f t="shared" si="23"/>
        <v>0</v>
      </c>
      <c r="M111" s="228">
        <f t="shared" si="23"/>
        <v>0</v>
      </c>
      <c r="N111" s="228">
        <f t="shared" si="23"/>
        <v>0</v>
      </c>
      <c r="O111" s="228">
        <f t="shared" si="23"/>
        <v>0</v>
      </c>
      <c r="P111" s="228">
        <f t="shared" si="23"/>
        <v>0</v>
      </c>
      <c r="Q111" s="228">
        <f t="shared" si="23"/>
        <v>0</v>
      </c>
      <c r="R111" s="228">
        <f t="shared" si="22"/>
        <v>0</v>
      </c>
      <c r="S111" s="181"/>
    </row>
    <row r="112" spans="1:41" s="66" customFormat="1" collapsed="1" x14ac:dyDescent="0.15">
      <c r="A112" s="335" t="s">
        <v>308</v>
      </c>
      <c r="B112" s="335"/>
      <c r="C112" s="335"/>
      <c r="D112" s="335"/>
      <c r="E112" s="335"/>
      <c r="F112" s="228">
        <f>Moms!B112</f>
        <v>0</v>
      </c>
      <c r="G112" s="228">
        <f>Moms!C112</f>
        <v>0</v>
      </c>
      <c r="H112" s="228">
        <f>Moms!D112</f>
        <v>0</v>
      </c>
      <c r="I112" s="228">
        <f>Moms!E112</f>
        <v>0</v>
      </c>
      <c r="J112" s="228">
        <f>Moms!F112</f>
        <v>0</v>
      </c>
      <c r="K112" s="228">
        <f>Moms!G112</f>
        <v>0</v>
      </c>
      <c r="L112" s="228">
        <f>Moms!H112</f>
        <v>0</v>
      </c>
      <c r="M112" s="228">
        <f>Moms!I112</f>
        <v>0</v>
      </c>
      <c r="N112" s="228">
        <f>Moms!J112</f>
        <v>0</v>
      </c>
      <c r="O112" s="228">
        <f>Moms!K112</f>
        <v>0</v>
      </c>
      <c r="P112" s="228">
        <f>Moms!L112</f>
        <v>0</v>
      </c>
      <c r="Q112" s="228">
        <f>Moms!M112</f>
        <v>0</v>
      </c>
      <c r="R112" s="228">
        <f t="shared" si="22"/>
        <v>0</v>
      </c>
      <c r="S112" s="181"/>
    </row>
    <row r="113" spans="1:22" s="66" customFormat="1" x14ac:dyDescent="0.15">
      <c r="A113" s="335" t="s">
        <v>309</v>
      </c>
      <c r="B113" s="335"/>
      <c r="C113" s="335"/>
      <c r="D113" s="335"/>
      <c r="E113" s="335"/>
      <c r="F113" s="228">
        <f>-(Moms!B119+Moms!B152+Moms!B165+Moms!B70)</f>
        <v>0</v>
      </c>
      <c r="G113" s="228">
        <f>-(Moms!C119+Moms!C152+Moms!C165+Moms!C70)</f>
        <v>0</v>
      </c>
      <c r="H113" s="228">
        <f>-(Moms!D119+Moms!D152+Moms!D165+Moms!D70)</f>
        <v>0</v>
      </c>
      <c r="I113" s="228">
        <f>-(Moms!E119+Moms!E152+Moms!E165+Moms!E70)</f>
        <v>0</v>
      </c>
      <c r="J113" s="228">
        <f>-(Moms!F119+Moms!F152+Moms!F165+Moms!F70)</f>
        <v>0</v>
      </c>
      <c r="K113" s="228">
        <f>-(Moms!G119+Moms!G152+Moms!G165+Moms!G70)</f>
        <v>0</v>
      </c>
      <c r="L113" s="228">
        <f>-(Moms!H119+Moms!H152+Moms!H165+Moms!H70)</f>
        <v>0</v>
      </c>
      <c r="M113" s="228">
        <f>-(Moms!I119+Moms!I152+Moms!I165+Moms!I70)</f>
        <v>0</v>
      </c>
      <c r="N113" s="228">
        <f>-(Moms!J119+Moms!J152+Moms!J165+Moms!J70)</f>
        <v>0</v>
      </c>
      <c r="O113" s="228">
        <f>-(Moms!K119+Moms!K152+Moms!K165+Moms!K70)</f>
        <v>0</v>
      </c>
      <c r="P113" s="228">
        <f>-(Moms!L119+Moms!L152+Moms!L165+Moms!L70)</f>
        <v>0</v>
      </c>
      <c r="Q113" s="228">
        <f>-(Moms!M119+Moms!M152+Moms!M165+Moms!M70)</f>
        <v>0</v>
      </c>
      <c r="R113" s="228">
        <f t="shared" si="22"/>
        <v>0</v>
      </c>
      <c r="S113" s="181"/>
    </row>
    <row r="114" spans="1:22" s="67" customFormat="1" ht="32.25" customHeight="1" x14ac:dyDescent="0.15">
      <c r="A114" s="447" t="str">
        <f>"Moms inbetalning till (-) eller utbetalning från (+)"&amp;CHAR(10)&amp;"skatteverket"&amp;" ("&amp;'Likvid Bud År1'!F77&amp;")"</f>
        <v>Moms inbetalning till (-) eller utbetalning från (+)
skatteverket (Redovisning varje månad)</v>
      </c>
      <c r="B114" s="447"/>
      <c r="C114" s="447"/>
      <c r="D114" s="447"/>
      <c r="E114" s="447"/>
      <c r="F114" s="229">
        <f>-Moms!B97</f>
        <v>0</v>
      </c>
      <c r="G114" s="229">
        <f>-Moms!C97</f>
        <v>0</v>
      </c>
      <c r="H114" s="229">
        <f>-Moms!D97</f>
        <v>0</v>
      </c>
      <c r="I114" s="229">
        <f>-Moms!E97</f>
        <v>0</v>
      </c>
      <c r="J114" s="229">
        <f>-Moms!F97</f>
        <v>0</v>
      </c>
      <c r="K114" s="229">
        <f>-Moms!G97</f>
        <v>0</v>
      </c>
      <c r="L114" s="229">
        <f>-Moms!H97</f>
        <v>0</v>
      </c>
      <c r="M114" s="229">
        <f>-Moms!I97</f>
        <v>0</v>
      </c>
      <c r="N114" s="229">
        <f>-Moms!J97</f>
        <v>0</v>
      </c>
      <c r="O114" s="229">
        <f>-Moms!K97</f>
        <v>0</v>
      </c>
      <c r="P114" s="229">
        <f>-Moms!L97</f>
        <v>0</v>
      </c>
      <c r="Q114" s="229">
        <f>-Moms!M97</f>
        <v>0</v>
      </c>
      <c r="R114" s="228">
        <f t="shared" si="22"/>
        <v>0</v>
      </c>
      <c r="S114" s="167"/>
      <c r="T114" s="296"/>
      <c r="U114" s="31"/>
    </row>
    <row r="115" spans="1:22" s="20" customFormat="1" ht="20.25" hidden="1" customHeight="1" outlineLevel="1" x14ac:dyDescent="0.15">
      <c r="A115" s="233" t="s">
        <v>357</v>
      </c>
      <c r="B115" s="232"/>
      <c r="C115" s="232"/>
      <c r="D115" s="232"/>
      <c r="E115" s="232"/>
      <c r="F115" s="228">
        <f t="shared" ref="F115:Q115" si="24">F112+F113+F114</f>
        <v>0</v>
      </c>
      <c r="G115" s="228">
        <f t="shared" si="24"/>
        <v>0</v>
      </c>
      <c r="H115" s="228">
        <f t="shared" si="24"/>
        <v>0</v>
      </c>
      <c r="I115" s="228">
        <f t="shared" si="24"/>
        <v>0</v>
      </c>
      <c r="J115" s="228">
        <f t="shared" si="24"/>
        <v>0</v>
      </c>
      <c r="K115" s="228">
        <f t="shared" si="24"/>
        <v>0</v>
      </c>
      <c r="L115" s="228">
        <f t="shared" si="24"/>
        <v>0</v>
      </c>
      <c r="M115" s="228">
        <f t="shared" si="24"/>
        <v>0</v>
      </c>
      <c r="N115" s="228">
        <f t="shared" si="24"/>
        <v>0</v>
      </c>
      <c r="O115" s="228">
        <f t="shared" si="24"/>
        <v>0</v>
      </c>
      <c r="P115" s="228">
        <f t="shared" si="24"/>
        <v>0</v>
      </c>
      <c r="Q115" s="228">
        <f t="shared" si="24"/>
        <v>0</v>
      </c>
      <c r="R115" s="228"/>
      <c r="S115" s="162"/>
      <c r="T115" s="67"/>
      <c r="U115" s="31"/>
    </row>
    <row r="116" spans="1:22" s="20" customFormat="1" ht="20.25" hidden="1" customHeight="1" outlineLevel="1" x14ac:dyDescent="0.15">
      <c r="A116" s="233" t="s">
        <v>255</v>
      </c>
      <c r="B116" s="232">
        <f>Moms!B73-B114</f>
        <v>0</v>
      </c>
      <c r="C116" s="232"/>
      <c r="D116" s="232"/>
      <c r="E116" s="232"/>
      <c r="F116" s="228">
        <f t="shared" ref="F116:Q116" si="25">-(F111+F114)</f>
        <v>0</v>
      </c>
      <c r="G116" s="228">
        <f t="shared" si="25"/>
        <v>0</v>
      </c>
      <c r="H116" s="228">
        <f t="shared" si="25"/>
        <v>0</v>
      </c>
      <c r="I116" s="228">
        <f t="shared" si="25"/>
        <v>0</v>
      </c>
      <c r="J116" s="228">
        <f t="shared" si="25"/>
        <v>0</v>
      </c>
      <c r="K116" s="228">
        <f t="shared" si="25"/>
        <v>0</v>
      </c>
      <c r="L116" s="228">
        <f t="shared" si="25"/>
        <v>0</v>
      </c>
      <c r="M116" s="228">
        <f t="shared" si="25"/>
        <v>0</v>
      </c>
      <c r="N116" s="228">
        <f t="shared" si="25"/>
        <v>0</v>
      </c>
      <c r="O116" s="228">
        <f t="shared" si="25"/>
        <v>0</v>
      </c>
      <c r="P116" s="228">
        <f t="shared" si="25"/>
        <v>0</v>
      </c>
      <c r="Q116" s="228">
        <f t="shared" si="25"/>
        <v>0</v>
      </c>
      <c r="R116" s="228">
        <f t="shared" si="22"/>
        <v>0</v>
      </c>
      <c r="S116" s="162"/>
      <c r="T116" s="67"/>
      <c r="U116" s="31"/>
    </row>
    <row r="117" spans="1:22" s="20" customFormat="1" ht="18.75" customHeight="1" collapsed="1" x14ac:dyDescent="0.15">
      <c r="A117" s="246" t="s">
        <v>354</v>
      </c>
      <c r="B117" s="232"/>
      <c r="C117" s="232"/>
      <c r="D117" s="232"/>
      <c r="E117" s="232"/>
      <c r="F117" s="228">
        <f>F116</f>
        <v>0</v>
      </c>
      <c r="G117" s="228">
        <f>SUM($F$116:G116)</f>
        <v>0</v>
      </c>
      <c r="H117" s="228">
        <f>SUM($F$116:H116)</f>
        <v>0</v>
      </c>
      <c r="I117" s="228">
        <f>SUM($F$116:I116)</f>
        <v>0</v>
      </c>
      <c r="J117" s="228">
        <f>SUM($F$116:J116)</f>
        <v>0</v>
      </c>
      <c r="K117" s="228">
        <f>SUM($F$116:K116)</f>
        <v>0</v>
      </c>
      <c r="L117" s="228">
        <f>SUM($F$116:L116)</f>
        <v>0</v>
      </c>
      <c r="M117" s="228">
        <f>SUM($F$116:M116)</f>
        <v>0</v>
      </c>
      <c r="N117" s="228">
        <f>SUM($F$116:N116)</f>
        <v>0</v>
      </c>
      <c r="O117" s="228">
        <f>SUM($F$116:O116)</f>
        <v>0</v>
      </c>
      <c r="P117" s="228">
        <f>SUM($F$116:P116)</f>
        <v>0</v>
      </c>
      <c r="Q117" s="228">
        <f>SUM($F$116:Q116)</f>
        <v>0</v>
      </c>
      <c r="R117" s="228"/>
      <c r="S117" s="162"/>
      <c r="T117" s="67"/>
    </row>
    <row r="118" spans="1:22" s="20" customFormat="1" ht="15.75" hidden="1" customHeight="1" outlineLevel="1" x14ac:dyDescent="0.15">
      <c r="A118" s="287"/>
      <c r="B118" s="287"/>
      <c r="C118" s="287"/>
      <c r="D118" s="287"/>
      <c r="E118" s="287"/>
      <c r="F118" s="288"/>
      <c r="G118" s="288"/>
      <c r="H118" s="288"/>
      <c r="I118" s="288"/>
      <c r="J118" s="288"/>
      <c r="K118" s="288"/>
      <c r="L118" s="288"/>
      <c r="M118" s="288"/>
      <c r="N118" s="288"/>
      <c r="O118" s="288"/>
      <c r="P118" s="288"/>
      <c r="Q118" s="288"/>
      <c r="R118" s="288"/>
      <c r="S118" s="162"/>
    </row>
    <row r="119" spans="1:22" s="57" customFormat="1" hidden="1" outlineLevel="1" x14ac:dyDescent="0.15">
      <c r="A119" s="156" t="s">
        <v>358</v>
      </c>
      <c r="B119" s="156"/>
      <c r="C119" s="156"/>
      <c r="D119" s="156"/>
      <c r="E119" s="156"/>
      <c r="F119" s="164">
        <f t="shared" ref="F119:Q119" si="26">F84+F93+F115+F105</f>
        <v>0</v>
      </c>
      <c r="G119" s="164">
        <f t="shared" si="26"/>
        <v>0</v>
      </c>
      <c r="H119" s="164">
        <f t="shared" si="26"/>
        <v>0</v>
      </c>
      <c r="I119" s="164">
        <f t="shared" si="26"/>
        <v>0</v>
      </c>
      <c r="J119" s="164">
        <f t="shared" si="26"/>
        <v>0</v>
      </c>
      <c r="K119" s="164">
        <f t="shared" si="26"/>
        <v>0</v>
      </c>
      <c r="L119" s="164">
        <f t="shared" si="26"/>
        <v>0</v>
      </c>
      <c r="M119" s="164">
        <f t="shared" si="26"/>
        <v>0</v>
      </c>
      <c r="N119" s="164">
        <f t="shared" si="26"/>
        <v>0</v>
      </c>
      <c r="O119" s="164">
        <f t="shared" si="26"/>
        <v>0</v>
      </c>
      <c r="P119" s="164">
        <f t="shared" si="26"/>
        <v>0</v>
      </c>
      <c r="Q119" s="164">
        <f t="shared" si="26"/>
        <v>0</v>
      </c>
      <c r="R119" s="164">
        <f>SUM(F119:Q119)</f>
        <v>0</v>
      </c>
      <c r="S119" s="182"/>
      <c r="T119" s="105"/>
      <c r="U119" s="20"/>
    </row>
    <row r="120" spans="1:22" s="347" customFormat="1" collapsed="1" x14ac:dyDescent="0.15">
      <c r="A120" s="446" t="s">
        <v>359</v>
      </c>
      <c r="B120" s="446"/>
      <c r="C120" s="446"/>
      <c r="D120" s="446"/>
      <c r="E120" s="446"/>
      <c r="F120" s="345">
        <f>F119</f>
        <v>0</v>
      </c>
      <c r="G120" s="345">
        <f t="shared" ref="G120:Q120" si="27">F120+G119</f>
        <v>0</v>
      </c>
      <c r="H120" s="345">
        <f t="shared" si="27"/>
        <v>0</v>
      </c>
      <c r="I120" s="345">
        <f t="shared" si="27"/>
        <v>0</v>
      </c>
      <c r="J120" s="345">
        <f t="shared" si="27"/>
        <v>0</v>
      </c>
      <c r="K120" s="345">
        <f t="shared" si="27"/>
        <v>0</v>
      </c>
      <c r="L120" s="345">
        <f t="shared" si="27"/>
        <v>0</v>
      </c>
      <c r="M120" s="345">
        <f t="shared" si="27"/>
        <v>0</v>
      </c>
      <c r="N120" s="345">
        <f t="shared" si="27"/>
        <v>0</v>
      </c>
      <c r="O120" s="345">
        <f t="shared" si="27"/>
        <v>0</v>
      </c>
      <c r="P120" s="345">
        <f t="shared" si="27"/>
        <v>0</v>
      </c>
      <c r="Q120" s="345">
        <f t="shared" si="27"/>
        <v>0</v>
      </c>
      <c r="R120" s="345"/>
      <c r="S120" s="346"/>
      <c r="U120" s="20"/>
    </row>
    <row r="121" spans="1:22" s="347" customFormat="1" x14ac:dyDescent="0.15">
      <c r="A121" s="372"/>
      <c r="B121" s="372"/>
      <c r="C121" s="372"/>
      <c r="D121" s="372"/>
      <c r="E121" s="372"/>
      <c r="F121" s="373"/>
      <c r="G121" s="373"/>
      <c r="H121" s="373"/>
      <c r="I121" s="373"/>
      <c r="J121" s="373"/>
      <c r="K121" s="373"/>
      <c r="L121" s="373"/>
      <c r="M121" s="373"/>
      <c r="N121" s="373"/>
      <c r="O121" s="373"/>
      <c r="P121" s="373"/>
      <c r="Q121" s="373"/>
      <c r="R121" s="373"/>
      <c r="S121" s="346"/>
      <c r="U121" s="20"/>
    </row>
    <row r="122" spans="1:22" s="66" customFormat="1" ht="14" x14ac:dyDescent="0.15">
      <c r="A122" s="161"/>
      <c r="B122" s="162"/>
      <c r="C122" s="162"/>
      <c r="D122" s="162"/>
      <c r="E122" s="162"/>
      <c r="F122" s="128" t="str">
        <f>'Res Bud År1'!D$4</f>
        <v>jan-21</v>
      </c>
      <c r="G122" s="128" t="str">
        <f>'Res Bud År1'!E$4</f>
        <v>feb-21</v>
      </c>
      <c r="H122" s="128" t="str">
        <f>'Res Bud År1'!F$4</f>
        <v>mar-21</v>
      </c>
      <c r="I122" s="128" t="str">
        <f>'Res Bud År1'!G$4</f>
        <v>apr-21</v>
      </c>
      <c r="J122" s="128" t="str">
        <f>'Res Bud År1'!H$4</f>
        <v>maj-21</v>
      </c>
      <c r="K122" s="128" t="str">
        <f>'Res Bud År1'!I$4</f>
        <v>jun-21</v>
      </c>
      <c r="L122" s="128" t="str">
        <f>'Res Bud År1'!J$4</f>
        <v>jul-21</v>
      </c>
      <c r="M122" s="128" t="str">
        <f>'Res Bud År1'!K$4</f>
        <v>aug-21</v>
      </c>
      <c r="N122" s="128" t="str">
        <f>'Res Bud År1'!L$4</f>
        <v>sep-21</v>
      </c>
      <c r="O122" s="128" t="str">
        <f>'Res Bud År1'!M$4</f>
        <v>okt-21</v>
      </c>
      <c r="P122" s="128" t="str">
        <f>'Res Bud År1'!N$4</f>
        <v>nov-21</v>
      </c>
      <c r="Q122" s="128" t="str">
        <f>'Res Bud År1'!O$4</f>
        <v>dec-21</v>
      </c>
      <c r="R122" s="147" t="s">
        <v>68</v>
      </c>
      <c r="S122" s="181"/>
    </row>
    <row r="123" spans="1:22" s="312" customFormat="1" ht="33.75" customHeight="1" x14ac:dyDescent="0.15">
      <c r="A123" s="306" t="s">
        <v>318</v>
      </c>
      <c r="B123" s="307"/>
      <c r="C123" s="308"/>
      <c r="D123" s="309" t="s">
        <v>331</v>
      </c>
      <c r="E123" s="313">
        <v>0.214</v>
      </c>
      <c r="F123" s="310"/>
      <c r="G123" s="310"/>
      <c r="H123" s="310"/>
      <c r="I123" s="310"/>
      <c r="J123" s="310"/>
      <c r="K123" s="310"/>
      <c r="L123" s="310"/>
      <c r="M123" s="310"/>
      <c r="N123" s="310"/>
      <c r="O123" s="310"/>
      <c r="P123" s="310"/>
      <c r="Q123" s="310"/>
      <c r="R123" s="308">
        <f>SUM(F123:Q123)</f>
        <v>0</v>
      </c>
      <c r="S123" s="311"/>
    </row>
    <row r="124" spans="1:22" s="66" customFormat="1" ht="13.5" customHeight="1" x14ac:dyDescent="0.15">
      <c r="A124" s="366" t="str">
        <f>IF('Res Bud År1'!P75&gt;0,"Beräknad preliminärskatt: "&amp;TEXT(-'Res Bud År1'!P75*BolagsskattY1/12,"# ##0")&amp;"/mån (fylls i manuellt på raden ovan)","")</f>
        <v/>
      </c>
      <c r="B124" s="162"/>
      <c r="C124" s="162"/>
      <c r="D124" s="162"/>
      <c r="E124" s="162"/>
      <c r="F124" s="136"/>
      <c r="G124" s="136"/>
      <c r="H124" s="136"/>
      <c r="I124" s="136"/>
      <c r="J124" s="136"/>
      <c r="K124" s="367" t="str">
        <f>IF(SkattY1=R123,"",IF(ROUNDUP(-R123,-2)&lt;ROUNDUP(SkattY1,-2),"Ovan inmatad preliminärskatt  beräknas ge en skatteskuld på ca "&amp;TEXT((SkattY1)+R123,"# ##0"),"Ovan inmatad preliminärskatt beräknas ge en överskjutande skatt på ca "&amp;TEXT(ROUND(-'Likvid Bud År1'!R123-(SkattY1),-2),"# ##0")))</f>
        <v/>
      </c>
      <c r="L124" s="136"/>
      <c r="M124" s="136"/>
      <c r="N124" s="136"/>
      <c r="O124" s="136"/>
      <c r="P124" s="136"/>
      <c r="Q124" s="136"/>
      <c r="R124" s="136"/>
      <c r="S124" s="181"/>
      <c r="U124" s="296"/>
    </row>
    <row r="125" spans="1:22" s="57" customFormat="1" hidden="1" outlineLevel="1" x14ac:dyDescent="0.15">
      <c r="A125" s="156" t="s">
        <v>377</v>
      </c>
      <c r="B125" s="156"/>
      <c r="C125" s="156"/>
      <c r="D125" s="156"/>
      <c r="E125" s="156"/>
      <c r="F125" s="164">
        <f>F119+F123</f>
        <v>0</v>
      </c>
      <c r="G125" s="164">
        <f t="shared" ref="G125:R125" si="28">G119+G123</f>
        <v>0</v>
      </c>
      <c r="H125" s="164">
        <f t="shared" si="28"/>
        <v>0</v>
      </c>
      <c r="I125" s="164">
        <f t="shared" si="28"/>
        <v>0</v>
      </c>
      <c r="J125" s="164">
        <f t="shared" si="28"/>
        <v>0</v>
      </c>
      <c r="K125" s="164">
        <f t="shared" si="28"/>
        <v>0</v>
      </c>
      <c r="L125" s="164">
        <f t="shared" si="28"/>
        <v>0</v>
      </c>
      <c r="M125" s="164">
        <f t="shared" si="28"/>
        <v>0</v>
      </c>
      <c r="N125" s="164">
        <f t="shared" si="28"/>
        <v>0</v>
      </c>
      <c r="O125" s="164">
        <f t="shared" si="28"/>
        <v>0</v>
      </c>
      <c r="P125" s="164">
        <f t="shared" si="28"/>
        <v>0</v>
      </c>
      <c r="Q125" s="164">
        <f t="shared" si="28"/>
        <v>0</v>
      </c>
      <c r="R125" s="164">
        <f t="shared" si="28"/>
        <v>0</v>
      </c>
      <c r="S125" s="182"/>
      <c r="T125" s="105"/>
      <c r="U125" s="20"/>
    </row>
    <row r="126" spans="1:22" s="343" customFormat="1" ht="12.75" customHeight="1" collapsed="1" x14ac:dyDescent="0.15">
      <c r="A126" s="436" t="s">
        <v>375</v>
      </c>
      <c r="B126" s="436"/>
      <c r="C126" s="436"/>
      <c r="D126" s="436"/>
      <c r="E126" s="436"/>
      <c r="F126" s="345">
        <f>F125</f>
        <v>0</v>
      </c>
      <c r="G126" s="345">
        <f t="shared" ref="G126:Q126" si="29">F126+G125</f>
        <v>0</v>
      </c>
      <c r="H126" s="345">
        <f t="shared" si="29"/>
        <v>0</v>
      </c>
      <c r="I126" s="345">
        <f t="shared" si="29"/>
        <v>0</v>
      </c>
      <c r="J126" s="345">
        <f t="shared" si="29"/>
        <v>0</v>
      </c>
      <c r="K126" s="345">
        <f t="shared" si="29"/>
        <v>0</v>
      </c>
      <c r="L126" s="345">
        <f t="shared" si="29"/>
        <v>0</v>
      </c>
      <c r="M126" s="345">
        <f t="shared" si="29"/>
        <v>0</v>
      </c>
      <c r="N126" s="345">
        <f t="shared" si="29"/>
        <v>0</v>
      </c>
      <c r="O126" s="345">
        <f t="shared" si="29"/>
        <v>0</v>
      </c>
      <c r="P126" s="345">
        <f t="shared" si="29"/>
        <v>0</v>
      </c>
      <c r="Q126" s="345">
        <f t="shared" si="29"/>
        <v>0</v>
      </c>
      <c r="R126" s="345"/>
      <c r="S126" s="342"/>
      <c r="V126" s="344"/>
    </row>
    <row r="127" spans="1:22" s="31" customFormat="1" hidden="1" outlineLevel="1" x14ac:dyDescent="0.15">
      <c r="A127" s="234"/>
      <c r="B127" s="234"/>
      <c r="C127" s="234"/>
      <c r="D127" s="234"/>
      <c r="E127" s="234"/>
      <c r="F127" s="235"/>
      <c r="G127" s="235"/>
      <c r="H127" s="235"/>
      <c r="I127" s="235"/>
      <c r="J127" s="235"/>
      <c r="K127" s="235"/>
      <c r="L127" s="235"/>
      <c r="M127" s="235"/>
      <c r="N127" s="235"/>
      <c r="O127" s="235"/>
      <c r="P127" s="235"/>
      <c r="Q127" s="235"/>
      <c r="R127" s="124"/>
      <c r="S127" s="124"/>
      <c r="U127" s="20"/>
    </row>
    <row r="128" spans="1:22" s="57" customFormat="1" ht="14" hidden="1" outlineLevel="1" thickBot="1" x14ac:dyDescent="0.2">
      <c r="A128" s="250" t="s">
        <v>270</v>
      </c>
      <c r="B128" s="157"/>
      <c r="C128" s="157"/>
      <c r="D128" s="157"/>
      <c r="E128" s="157"/>
      <c r="F128" s="180"/>
      <c r="G128" s="180"/>
      <c r="H128" s="180"/>
      <c r="I128" s="180"/>
      <c r="J128" s="180"/>
      <c r="K128" s="180"/>
      <c r="L128" s="180"/>
      <c r="M128" s="180"/>
      <c r="N128" s="180"/>
      <c r="O128" s="180"/>
      <c r="P128" s="180"/>
      <c r="Q128" s="180"/>
      <c r="R128" s="154"/>
      <c r="S128" s="182"/>
      <c r="U128" s="20"/>
    </row>
    <row r="129" spans="1:32" s="31" customFormat="1" hidden="1" outlineLevel="1" x14ac:dyDescent="0.15">
      <c r="A129" s="239" t="s">
        <v>319</v>
      </c>
      <c r="B129" s="240"/>
      <c r="C129" s="240"/>
      <c r="D129" s="240"/>
      <c r="E129" s="240"/>
      <c r="F129" s="249">
        <f>F135</f>
        <v>0</v>
      </c>
      <c r="G129" s="241">
        <f t="shared" ref="G129:Q129" si="30">F130</f>
        <v>0</v>
      </c>
      <c r="H129" s="241">
        <f t="shared" si="30"/>
        <v>0</v>
      </c>
      <c r="I129" s="241">
        <f t="shared" si="30"/>
        <v>0</v>
      </c>
      <c r="J129" s="241">
        <f t="shared" si="30"/>
        <v>0</v>
      </c>
      <c r="K129" s="241">
        <f t="shared" si="30"/>
        <v>0</v>
      </c>
      <c r="L129" s="241">
        <f t="shared" si="30"/>
        <v>0</v>
      </c>
      <c r="M129" s="241">
        <f t="shared" si="30"/>
        <v>0</v>
      </c>
      <c r="N129" s="241">
        <f t="shared" si="30"/>
        <v>0</v>
      </c>
      <c r="O129" s="241">
        <f t="shared" si="30"/>
        <v>0</v>
      </c>
      <c r="P129" s="241">
        <f t="shared" si="30"/>
        <v>0</v>
      </c>
      <c r="Q129" s="241">
        <f t="shared" si="30"/>
        <v>0</v>
      </c>
      <c r="R129" s="242"/>
      <c r="S129" s="124"/>
      <c r="U129" s="20"/>
    </row>
    <row r="130" spans="1:32" s="31" customFormat="1" ht="14" hidden="1" outlineLevel="1" thickBot="1" x14ac:dyDescent="0.2">
      <c r="A130" s="440" t="s">
        <v>263</v>
      </c>
      <c r="B130" s="441"/>
      <c r="C130" s="441"/>
      <c r="D130" s="441"/>
      <c r="E130" s="441"/>
      <c r="F130" s="245">
        <f>F136-F114</f>
        <v>0</v>
      </c>
      <c r="G130" s="245">
        <f t="shared" ref="G130:Q130" si="31">G125+G129</f>
        <v>0</v>
      </c>
      <c r="H130" s="245">
        <f t="shared" si="31"/>
        <v>0</v>
      </c>
      <c r="I130" s="245">
        <f t="shared" si="31"/>
        <v>0</v>
      </c>
      <c r="J130" s="245">
        <f t="shared" si="31"/>
        <v>0</v>
      </c>
      <c r="K130" s="245">
        <f t="shared" si="31"/>
        <v>0</v>
      </c>
      <c r="L130" s="245">
        <f t="shared" si="31"/>
        <v>0</v>
      </c>
      <c r="M130" s="245">
        <f t="shared" si="31"/>
        <v>0</v>
      </c>
      <c r="N130" s="245">
        <f t="shared" si="31"/>
        <v>0</v>
      </c>
      <c r="O130" s="245">
        <f t="shared" si="31"/>
        <v>0</v>
      </c>
      <c r="P130" s="245">
        <f t="shared" si="31"/>
        <v>0</v>
      </c>
      <c r="Q130" s="245">
        <f t="shared" si="31"/>
        <v>0</v>
      </c>
      <c r="R130" s="243"/>
      <c r="S130" s="124"/>
      <c r="U130" s="20"/>
    </row>
    <row r="131" spans="1:32" s="31" customFormat="1" ht="15" hidden="1" outlineLevel="1" thickBot="1" x14ac:dyDescent="0.2">
      <c r="A131" s="314" t="s">
        <v>333</v>
      </c>
      <c r="B131" s="234"/>
      <c r="C131" s="234"/>
      <c r="D131" s="234"/>
      <c r="E131" s="234"/>
      <c r="F131" s="245">
        <f t="shared" ref="F131:Q131" si="32">IF(F130&lt;0,F130,0)</f>
        <v>0</v>
      </c>
      <c r="G131" s="245">
        <f t="shared" si="32"/>
        <v>0</v>
      </c>
      <c r="H131" s="245">
        <f t="shared" si="32"/>
        <v>0</v>
      </c>
      <c r="I131" s="245">
        <f t="shared" si="32"/>
        <v>0</v>
      </c>
      <c r="J131" s="245">
        <f t="shared" si="32"/>
        <v>0</v>
      </c>
      <c r="K131" s="245">
        <f t="shared" si="32"/>
        <v>0</v>
      </c>
      <c r="L131" s="245">
        <f t="shared" si="32"/>
        <v>0</v>
      </c>
      <c r="M131" s="245">
        <f t="shared" si="32"/>
        <v>0</v>
      </c>
      <c r="N131" s="245">
        <f t="shared" si="32"/>
        <v>0</v>
      </c>
      <c r="O131" s="245">
        <f t="shared" si="32"/>
        <v>0</v>
      </c>
      <c r="P131" s="245">
        <f t="shared" si="32"/>
        <v>0</v>
      </c>
      <c r="Q131" s="245">
        <f t="shared" si="32"/>
        <v>0</v>
      </c>
      <c r="R131" s="243"/>
      <c r="S131" s="124"/>
      <c r="U131" s="20"/>
    </row>
    <row r="132" spans="1:32" s="31" customFormat="1" ht="14" hidden="1" outlineLevel="1" collapsed="1" thickBot="1" x14ac:dyDescent="0.2">
      <c r="A132" s="442" t="s">
        <v>264</v>
      </c>
      <c r="B132" s="443"/>
      <c r="C132" s="443"/>
      <c r="D132" s="443"/>
      <c r="E132" s="443"/>
      <c r="F132" s="244">
        <f>F137-F114</f>
        <v>0</v>
      </c>
      <c r="G132" s="244">
        <f t="shared" ref="G132:Q132" si="33">G137-G114</f>
        <v>0</v>
      </c>
      <c r="H132" s="244">
        <f t="shared" si="33"/>
        <v>0</v>
      </c>
      <c r="I132" s="244">
        <f t="shared" si="33"/>
        <v>0</v>
      </c>
      <c r="J132" s="244">
        <f t="shared" si="33"/>
        <v>0</v>
      </c>
      <c r="K132" s="244">
        <f t="shared" si="33"/>
        <v>0</v>
      </c>
      <c r="L132" s="244">
        <f t="shared" si="33"/>
        <v>0</v>
      </c>
      <c r="M132" s="244">
        <f t="shared" si="33"/>
        <v>0</v>
      </c>
      <c r="N132" s="244">
        <f t="shared" si="33"/>
        <v>0</v>
      </c>
      <c r="O132" s="244">
        <f t="shared" si="33"/>
        <v>0</v>
      </c>
      <c r="P132" s="244">
        <f t="shared" si="33"/>
        <v>0</v>
      </c>
      <c r="Q132" s="244">
        <f t="shared" si="33"/>
        <v>0</v>
      </c>
      <c r="R132" s="238"/>
      <c r="S132" s="124"/>
      <c r="U132" s="20"/>
    </row>
    <row r="133" spans="1:32" s="66" customFormat="1" collapsed="1" x14ac:dyDescent="0.15">
      <c r="A133" s="161"/>
      <c r="B133" s="162"/>
      <c r="C133" s="162"/>
      <c r="D133" s="162"/>
      <c r="E133" s="162"/>
      <c r="F133" s="136"/>
      <c r="G133" s="136"/>
      <c r="H133" s="136"/>
      <c r="I133" s="136"/>
      <c r="J133" s="136"/>
      <c r="K133" s="136"/>
      <c r="L133" s="136"/>
      <c r="M133" s="136"/>
      <c r="N133" s="136"/>
      <c r="O133" s="136"/>
      <c r="P133" s="136"/>
      <c r="Q133" s="136"/>
      <c r="R133" s="147"/>
      <c r="S133" s="181"/>
      <c r="U133" s="20"/>
    </row>
    <row r="134" spans="1:32" s="66" customFormat="1" ht="14" thickBot="1" x14ac:dyDescent="0.2">
      <c r="A134" s="250" t="s">
        <v>298</v>
      </c>
      <c r="B134" s="157"/>
      <c r="C134" s="157"/>
      <c r="D134" s="157"/>
      <c r="E134" s="157"/>
      <c r="F134" s="180"/>
      <c r="G134" s="180"/>
      <c r="H134" s="180"/>
      <c r="I134" s="180"/>
      <c r="J134" s="180"/>
      <c r="K134" s="180"/>
      <c r="L134" s="180"/>
      <c r="M134" s="180"/>
      <c r="N134" s="180"/>
      <c r="O134" s="180"/>
      <c r="P134" s="180"/>
      <c r="Q134" s="180"/>
      <c r="R134" s="154"/>
      <c r="S134" s="181"/>
    </row>
    <row r="135" spans="1:32" s="66" customFormat="1" x14ac:dyDescent="0.15">
      <c r="A135" s="239" t="s">
        <v>319</v>
      </c>
      <c r="B135" s="240"/>
      <c r="C135" s="240"/>
      <c r="D135" s="240"/>
      <c r="E135" s="240"/>
      <c r="F135" s="249">
        <v>0</v>
      </c>
      <c r="G135" s="241">
        <f>F136</f>
        <v>0</v>
      </c>
      <c r="H135" s="241">
        <f t="shared" ref="H135:Q135" si="34">G136</f>
        <v>0</v>
      </c>
      <c r="I135" s="241">
        <f t="shared" si="34"/>
        <v>0</v>
      </c>
      <c r="J135" s="241">
        <f t="shared" si="34"/>
        <v>0</v>
      </c>
      <c r="K135" s="241">
        <f t="shared" si="34"/>
        <v>0</v>
      </c>
      <c r="L135" s="241">
        <f t="shared" si="34"/>
        <v>0</v>
      </c>
      <c r="M135" s="241">
        <f t="shared" si="34"/>
        <v>0</v>
      </c>
      <c r="N135" s="241">
        <f t="shared" si="34"/>
        <v>0</v>
      </c>
      <c r="O135" s="241">
        <f t="shared" si="34"/>
        <v>0</v>
      </c>
      <c r="P135" s="241">
        <f t="shared" si="34"/>
        <v>0</v>
      </c>
      <c r="Q135" s="241">
        <f t="shared" si="34"/>
        <v>0</v>
      </c>
      <c r="R135" s="242"/>
      <c r="S135" s="181"/>
    </row>
    <row r="136" spans="1:32" s="66" customFormat="1" ht="14" thickBot="1" x14ac:dyDescent="0.2">
      <c r="A136" s="440" t="s">
        <v>263</v>
      </c>
      <c r="B136" s="441"/>
      <c r="C136" s="441"/>
      <c r="D136" s="441"/>
      <c r="E136" s="441"/>
      <c r="F136" s="245">
        <f>F135+F125-F102</f>
        <v>0</v>
      </c>
      <c r="G136" s="245">
        <f t="shared" ref="G136:Q136" si="35">G135+G125-G102</f>
        <v>0</v>
      </c>
      <c r="H136" s="245">
        <f t="shared" si="35"/>
        <v>0</v>
      </c>
      <c r="I136" s="245">
        <f t="shared" si="35"/>
        <v>0</v>
      </c>
      <c r="J136" s="245">
        <f t="shared" si="35"/>
        <v>0</v>
      </c>
      <c r="K136" s="245">
        <f t="shared" si="35"/>
        <v>0</v>
      </c>
      <c r="L136" s="245">
        <f t="shared" si="35"/>
        <v>0</v>
      </c>
      <c r="M136" s="245">
        <f t="shared" si="35"/>
        <v>0</v>
      </c>
      <c r="N136" s="245">
        <f t="shared" si="35"/>
        <v>0</v>
      </c>
      <c r="O136" s="245">
        <f t="shared" si="35"/>
        <v>0</v>
      </c>
      <c r="P136" s="245">
        <f t="shared" si="35"/>
        <v>0</v>
      </c>
      <c r="Q136" s="245">
        <f t="shared" si="35"/>
        <v>0</v>
      </c>
      <c r="R136" s="243"/>
      <c r="S136" s="181"/>
    </row>
    <row r="137" spans="1:32" s="66" customFormat="1" ht="14" thickBot="1" x14ac:dyDescent="0.2">
      <c r="A137" s="442" t="s">
        <v>264</v>
      </c>
      <c r="B137" s="443"/>
      <c r="C137" s="443"/>
      <c r="D137" s="443"/>
      <c r="E137" s="443"/>
      <c r="F137" s="244">
        <f>F135+F125</f>
        <v>0</v>
      </c>
      <c r="G137" s="244">
        <f>F137+G125</f>
        <v>0</v>
      </c>
      <c r="H137" s="244">
        <f t="shared" ref="H137:Q137" si="36">G137+H125</f>
        <v>0</v>
      </c>
      <c r="I137" s="244">
        <f t="shared" si="36"/>
        <v>0</v>
      </c>
      <c r="J137" s="244">
        <f t="shared" si="36"/>
        <v>0</v>
      </c>
      <c r="K137" s="244">
        <f t="shared" si="36"/>
        <v>0</v>
      </c>
      <c r="L137" s="244">
        <f t="shared" si="36"/>
        <v>0</v>
      </c>
      <c r="M137" s="244">
        <f t="shared" si="36"/>
        <v>0</v>
      </c>
      <c r="N137" s="244">
        <f t="shared" si="36"/>
        <v>0</v>
      </c>
      <c r="O137" s="244">
        <f t="shared" si="36"/>
        <v>0</v>
      </c>
      <c r="P137" s="244">
        <f t="shared" si="36"/>
        <v>0</v>
      </c>
      <c r="Q137" s="244">
        <f t="shared" si="36"/>
        <v>0</v>
      </c>
      <c r="R137" s="238"/>
      <c r="S137" s="181"/>
    </row>
    <row r="138" spans="1:32" s="66" customFormat="1" x14ac:dyDescent="0.15">
      <c r="A138" s="161"/>
      <c r="B138" s="162"/>
      <c r="C138" s="162"/>
      <c r="D138" s="162"/>
      <c r="E138" s="162"/>
      <c r="F138" s="136"/>
      <c r="G138" s="136"/>
      <c r="H138" s="136"/>
      <c r="I138" s="136"/>
      <c r="J138" s="136"/>
      <c r="K138" s="136"/>
      <c r="L138" s="136"/>
      <c r="M138" s="136"/>
      <c r="N138" s="136"/>
      <c r="O138" s="136"/>
      <c r="P138" s="136"/>
      <c r="Q138" s="136"/>
      <c r="R138" s="147"/>
      <c r="S138" s="181"/>
    </row>
    <row r="139" spans="1:32" x14ac:dyDescent="0.15">
      <c r="Q139" s="4"/>
      <c r="R139" s="4"/>
      <c r="T139" s="67"/>
      <c r="AE139"/>
      <c r="AF139"/>
    </row>
    <row r="140" spans="1:32" x14ac:dyDescent="0.15">
      <c r="Q140" s="4"/>
      <c r="R140" s="4"/>
      <c r="T140" s="67"/>
      <c r="AE140"/>
      <c r="AF140"/>
    </row>
    <row r="141" spans="1:32" x14ac:dyDescent="0.15">
      <c r="Q141" s="4"/>
      <c r="R141" s="4"/>
      <c r="AE141"/>
      <c r="AF141"/>
    </row>
    <row r="142" spans="1:32" x14ac:dyDescent="0.15">
      <c r="Q142" s="4"/>
      <c r="R142" s="4"/>
      <c r="AE142"/>
      <c r="AF142"/>
    </row>
    <row r="143" spans="1:32" x14ac:dyDescent="0.15">
      <c r="Q143" s="4"/>
      <c r="R143" s="4"/>
      <c r="AE143"/>
      <c r="AF143"/>
    </row>
    <row r="144" spans="1:32" x14ac:dyDescent="0.15">
      <c r="Q144" s="4"/>
      <c r="R144" s="4"/>
      <c r="AE144"/>
      <c r="AF144"/>
    </row>
    <row r="145" spans="17:32" x14ac:dyDescent="0.15">
      <c r="Q145" s="4"/>
      <c r="R145" s="4"/>
      <c r="AE145"/>
      <c r="AF145"/>
    </row>
  </sheetData>
  <sheetProtection sheet="1" formatCells="0" formatColumns="0" formatRows="0"/>
  <mergeCells count="24">
    <mergeCell ref="A136:E136"/>
    <mergeCell ref="A137:E137"/>
    <mergeCell ref="A132:E132"/>
    <mergeCell ref="A96:C96"/>
    <mergeCell ref="D96:E96"/>
    <mergeCell ref="A130:E130"/>
    <mergeCell ref="A120:E120"/>
    <mergeCell ref="A126:E126"/>
    <mergeCell ref="A114:E114"/>
    <mergeCell ref="A106:E106"/>
    <mergeCell ref="A101:E101"/>
    <mergeCell ref="A103:E103"/>
    <mergeCell ref="A102:E102"/>
    <mergeCell ref="F77:H77"/>
    <mergeCell ref="A77:E77"/>
    <mergeCell ref="A85:E85"/>
    <mergeCell ref="A93:E93"/>
    <mergeCell ref="A94:E94"/>
    <mergeCell ref="A87:E87"/>
    <mergeCell ref="A89:D89"/>
    <mergeCell ref="A90:D90"/>
    <mergeCell ref="A92:D92"/>
    <mergeCell ref="A88:D88"/>
    <mergeCell ref="A91:D91"/>
  </mergeCells>
  <conditionalFormatting sqref="F137:Q137">
    <cfRule type="cellIs" dxfId="3" priority="1" operator="lessThan">
      <formula>0</formula>
    </cfRule>
  </conditionalFormatting>
  <dataValidations count="7">
    <dataValidation type="list" allowBlank="1" showInputMessage="1" showErrorMessage="1" sqref="B5:E9 E89:E91" xr:uid="{00000000-0002-0000-0200-000000000000}">
      <formula1>TblIntTyp</formula1>
    </dataValidation>
    <dataValidation type="decimal" operator="lessThanOrEqual" allowBlank="1" showInputMessage="1" showErrorMessage="1" error="Inbetalning matas in som negativt värde (-)" prompt="Preliminärskatt matas in med negativt tecken    (-)" sqref="L123:Q124 K123 F123:J124" xr:uid="{F9AB12D6-3F35-48CB-8866-1CF4E7CDAD68}">
      <formula1>0</formula1>
    </dataValidation>
    <dataValidation type="decimal" operator="lessThan" allowBlank="1" showInputMessage="1" showErrorMessage="1" error="Utbetalningar matas in med negativt tecken" prompt="Inköp matas in med negativt tecken (-)" sqref="F89:Q92" xr:uid="{7B0C3565-E88F-424F-9734-933B2CBAABD1}">
      <formula1>0</formula1>
    </dataValidation>
    <dataValidation type="decimal" operator="lessThan" allowBlank="1" showInputMessage="1" showErrorMessage="1" error="Räntekostnader matas  in med negativt tecken (-)" sqref="F103:Q103 F99:Q99" xr:uid="{693D59A8-F793-4C69-8FB3-03CA6B92546D}">
      <formula1>0</formula1>
    </dataValidation>
    <dataValidation type="decimal" operator="lessThan" allowBlank="1" showInputMessage="1" showErrorMessage="1" error="Amorteringar matas  in med negativt tecken (-)" sqref="F98:Q98" xr:uid="{46B0776B-17E6-4682-9F75-1416571B26C0}">
      <formula1>0</formula1>
    </dataValidation>
    <dataValidation type="decimal" operator="greaterThan" allowBlank="1" showInputMessage="1" showErrorMessage="1" error="Låneutbetalningar matas inte in med negativt tecken (-)" sqref="F97:Q97 F106:Q106" xr:uid="{094D9745-040D-4082-9B8B-261D503D7468}">
      <formula1>0</formula1>
    </dataValidation>
    <dataValidation type="decimal" allowBlank="1" showInputMessage="1" showErrorMessage="1" sqref="F102:Q102" xr:uid="{6FE26497-1845-4EBD-958F-8C8E95E95880}">
      <formula1>-100000000</formula1>
      <formula2>100000000</formula2>
    </dataValidation>
  </dataValidations>
  <hyperlinks>
    <hyperlink ref="D96:E96" location="CalcHelpMorg" display="Beräkn hjälp Lån" xr:uid="{9AEA3CB6-0E81-4114-8FEC-FBF2F41512AA}"/>
  </hyperlinks>
  <pageMargins left="0.23622047244094491" right="0.23622047244094491" top="0.74803149606299213" bottom="0.74803149606299213" header="0.31496062992125984" footer="0.31496062992125984"/>
  <pageSetup paperSize="9" scale="76" fitToHeight="0" orientation="landscape" blackAndWhite="1" r:id="rId1"/>
  <rowBreaks count="1" manualBreakCount="1">
    <brk id="75"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Moms!$A$92:$A$95</xm:f>
          </x14:formula1>
          <xm:sqref>F77:H77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8"/>
  </sheetPr>
  <dimension ref="A1:H76"/>
  <sheetViews>
    <sheetView showGridLines="0" zoomScale="90" zoomScaleNormal="90" workbookViewId="0">
      <selection activeCell="B1" sqref="B1"/>
    </sheetView>
  </sheetViews>
  <sheetFormatPr baseColWidth="10" defaultColWidth="9.1640625" defaultRowHeight="13" outlineLevelRow="1" x14ac:dyDescent="0.15"/>
  <cols>
    <col min="1" max="1" width="3" style="45" customWidth="1"/>
    <col min="2" max="2" width="41.6640625" style="45" bestFit="1" customWidth="1"/>
    <col min="3" max="3" width="13.6640625" style="38" customWidth="1"/>
    <col min="4" max="4" width="5" customWidth="1"/>
    <col min="5" max="5" width="11.33203125" style="96" customWidth="1"/>
    <col min="6" max="6" width="10.6640625" style="4" customWidth="1"/>
    <col min="7" max="16384" width="9.1640625" style="4"/>
  </cols>
  <sheetData>
    <row r="1" spans="1:8" ht="18" x14ac:dyDescent="0.2">
      <c r="B1" s="44" t="str">
        <f>"Resultatbudget "&amp;'Res Bud År1'!D4&amp;" till "&amp;'Res Bud År1'!O4</f>
        <v>Resultatbudget jan-21 till dec-21</v>
      </c>
    </row>
    <row r="2" spans="1:8" ht="18" x14ac:dyDescent="0.2">
      <c r="B2" s="53">
        <f>FtgNamn</f>
        <v>0</v>
      </c>
    </row>
    <row r="3" spans="1:8" x14ac:dyDescent="0.15">
      <c r="B3" s="186" t="str">
        <f>"Alla belopp "&amp;Kapitalbehov!$F$5</f>
        <v>Alla belopp kronor (kr)</v>
      </c>
    </row>
    <row r="4" spans="1:8" s="2" customFormat="1" ht="14" x14ac:dyDescent="0.15">
      <c r="A4" s="47"/>
      <c r="B4" s="48" t="s">
        <v>52</v>
      </c>
      <c r="C4" s="46" t="s">
        <v>136</v>
      </c>
      <c r="E4" s="102"/>
    </row>
    <row r="5" spans="1:8" hidden="1" outlineLevel="1" x14ac:dyDescent="0.15">
      <c r="A5" s="38"/>
      <c r="B5" s="45" t="s">
        <v>0</v>
      </c>
      <c r="C5" s="38">
        <f>'Res Bud År1'!P5</f>
        <v>0</v>
      </c>
    </row>
    <row r="6" spans="1:8" hidden="1" outlineLevel="1" x14ac:dyDescent="0.15">
      <c r="A6" s="38"/>
      <c r="B6" s="45" t="s">
        <v>0</v>
      </c>
      <c r="C6" s="38">
        <f>'Res Bud År1'!P6</f>
        <v>0</v>
      </c>
    </row>
    <row r="7" spans="1:8" hidden="1" outlineLevel="1" x14ac:dyDescent="0.15">
      <c r="A7" s="38"/>
      <c r="B7" s="45" t="s">
        <v>0</v>
      </c>
      <c r="C7" s="38">
        <f>'Res Bud År1'!P7</f>
        <v>0</v>
      </c>
    </row>
    <row r="8" spans="1:8" s="2" customFormat="1" collapsed="1" x14ac:dyDescent="0.15">
      <c r="A8" s="405"/>
      <c r="B8" s="70" t="s">
        <v>0</v>
      </c>
      <c r="C8" s="71">
        <f>'Res Bud År1'!P8</f>
        <v>0</v>
      </c>
      <c r="E8" s="102"/>
    </row>
    <row r="9" spans="1:8" x14ac:dyDescent="0.15">
      <c r="A9" s="406"/>
      <c r="B9" s="45" t="str">
        <f>'Res Bud År1'!A9</f>
        <v>Övriga intäkter</v>
      </c>
      <c r="C9" s="38">
        <f>'Res Bud År1'!P9</f>
        <v>0</v>
      </c>
    </row>
    <row r="10" spans="1:8" s="2" customFormat="1" x14ac:dyDescent="0.15">
      <c r="A10" s="49"/>
      <c r="B10" s="68" t="s">
        <v>23</v>
      </c>
      <c r="C10" s="69">
        <f>'Res Bud År1'!P10</f>
        <v>0</v>
      </c>
      <c r="E10" s="96"/>
      <c r="G10" s="42"/>
      <c r="H10" s="4"/>
    </row>
    <row r="11" spans="1:8" x14ac:dyDescent="0.15">
      <c r="A11" s="38"/>
      <c r="B11" s="38"/>
      <c r="E11" s="196" t="s">
        <v>310</v>
      </c>
      <c r="F11" s="189"/>
    </row>
    <row r="12" spans="1:8" hidden="1" outlineLevel="1" x14ac:dyDescent="0.15">
      <c r="A12" s="317"/>
      <c r="B12" s="48" t="s">
        <v>355</v>
      </c>
    </row>
    <row r="13" spans="1:8" hidden="1" outlineLevel="1" x14ac:dyDescent="0.15">
      <c r="A13" s="38"/>
      <c r="B13" s="45" t="s">
        <v>1</v>
      </c>
      <c r="C13" s="38">
        <f>'Res Bud År1'!P13</f>
        <v>0</v>
      </c>
      <c r="E13" s="190"/>
      <c r="F13" s="191"/>
    </row>
    <row r="14" spans="1:8" hidden="1" outlineLevel="1" x14ac:dyDescent="0.15">
      <c r="A14" s="38"/>
      <c r="B14" s="45" t="s">
        <v>1</v>
      </c>
      <c r="C14" s="38">
        <f>'Res Bud År1'!P14</f>
        <v>0</v>
      </c>
      <c r="E14" s="190"/>
      <c r="F14" s="191"/>
    </row>
    <row r="15" spans="1:8" hidden="1" outlineLevel="1" x14ac:dyDescent="0.15">
      <c r="A15" s="38"/>
      <c r="B15" s="45" t="s">
        <v>1</v>
      </c>
      <c r="C15" s="38">
        <f>'Res Bud År1'!P15</f>
        <v>0</v>
      </c>
      <c r="E15" s="190"/>
      <c r="F15" s="191"/>
    </row>
    <row r="16" spans="1:8" hidden="1" outlineLevel="1" x14ac:dyDescent="0.15">
      <c r="A16" s="38"/>
      <c r="B16" s="45" t="s">
        <v>1</v>
      </c>
      <c r="C16" s="38">
        <f>'Res Bud År1'!P16</f>
        <v>0</v>
      </c>
      <c r="E16" s="190"/>
      <c r="F16" s="191"/>
    </row>
    <row r="17" spans="1:6" s="2" customFormat="1" collapsed="1" x14ac:dyDescent="0.15">
      <c r="A17" s="404"/>
      <c r="B17" s="31" t="s">
        <v>356</v>
      </c>
      <c r="C17" s="52">
        <f>'Res Bud År1'!P17-'Res Bud År1'!P22</f>
        <v>0</v>
      </c>
      <c r="E17" s="192" t="s">
        <v>227</v>
      </c>
      <c r="F17" s="193">
        <f>IFERROR((C19-C9)/(C8),0)</f>
        <v>0</v>
      </c>
    </row>
    <row r="18" spans="1:6" x14ac:dyDescent="0.15">
      <c r="A18" s="38"/>
      <c r="B18" s="38"/>
      <c r="E18" s="194"/>
      <c r="F18" s="195"/>
    </row>
    <row r="19" spans="1:6" s="2" customFormat="1" x14ac:dyDescent="0.15">
      <c r="A19" s="49"/>
      <c r="B19" s="50" t="s">
        <v>47</v>
      </c>
      <c r="C19" s="51">
        <f>'Res Bud År1'!P27</f>
        <v>0</v>
      </c>
    </row>
    <row r="20" spans="1:6" s="2" customFormat="1" x14ac:dyDescent="0.15">
      <c r="A20" s="49"/>
      <c r="B20" s="31"/>
      <c r="C20" s="52"/>
      <c r="E20" s="102"/>
    </row>
    <row r="21" spans="1:6" s="97" customFormat="1" ht="15" customHeight="1" x14ac:dyDescent="0.15">
      <c r="A21" s="95"/>
      <c r="B21" s="94"/>
      <c r="C21" s="101"/>
      <c r="E21" s="451" t="s">
        <v>366</v>
      </c>
      <c r="F21" s="452"/>
    </row>
    <row r="22" spans="1:6" x14ac:dyDescent="0.15">
      <c r="A22" s="38"/>
      <c r="B22" s="48" t="s">
        <v>176</v>
      </c>
      <c r="E22" s="453"/>
      <c r="F22" s="454"/>
    </row>
    <row r="23" spans="1:6" x14ac:dyDescent="0.15">
      <c r="A23" s="407"/>
      <c r="B23" s="45" t="s">
        <v>2</v>
      </c>
      <c r="C23" s="38">
        <f>'Res Bud År1'!P33</f>
        <v>0</v>
      </c>
      <c r="E23" s="380">
        <f>IFERROR(C23/($C$10-$C$9),0)</f>
        <v>0</v>
      </c>
      <c r="F23" s="381"/>
    </row>
    <row r="24" spans="1:6" x14ac:dyDescent="0.15">
      <c r="A24" s="407"/>
      <c r="B24" s="45" t="s">
        <v>3</v>
      </c>
      <c r="C24" s="38">
        <f>'Res Bud År1'!P34</f>
        <v>0</v>
      </c>
      <c r="E24" s="380">
        <f t="shared" ref="E24:E40" si="0">IFERROR(C24/($C$10-$C$9),0)</f>
        <v>0</v>
      </c>
      <c r="F24" s="191"/>
    </row>
    <row r="25" spans="1:6" x14ac:dyDescent="0.15">
      <c r="A25" s="407"/>
      <c r="B25" s="45" t="s">
        <v>4</v>
      </c>
      <c r="C25" s="38">
        <f>'Res Bud År1'!P35</f>
        <v>0</v>
      </c>
      <c r="E25" s="380">
        <f t="shared" si="0"/>
        <v>0</v>
      </c>
      <c r="F25" s="191"/>
    </row>
    <row r="26" spans="1:6" x14ac:dyDescent="0.15">
      <c r="A26" s="407"/>
      <c r="B26" s="45" t="s">
        <v>5</v>
      </c>
      <c r="C26" s="38">
        <f>'Res Bud År1'!P36</f>
        <v>0</v>
      </c>
      <c r="E26" s="380">
        <f t="shared" si="0"/>
        <v>0</v>
      </c>
      <c r="F26" s="191"/>
    </row>
    <row r="27" spans="1:6" x14ac:dyDescent="0.15">
      <c r="A27" s="407"/>
      <c r="B27" s="45" t="s">
        <v>6</v>
      </c>
      <c r="C27" s="38">
        <f>'Res Bud År1'!P37</f>
        <v>0</v>
      </c>
      <c r="E27" s="380">
        <f t="shared" si="0"/>
        <v>0</v>
      </c>
      <c r="F27" s="191"/>
    </row>
    <row r="28" spans="1:6" x14ac:dyDescent="0.15">
      <c r="A28" s="407"/>
      <c r="B28" s="45" t="s">
        <v>7</v>
      </c>
      <c r="C28" s="38">
        <f>'Res Bud År1'!P38</f>
        <v>0</v>
      </c>
      <c r="E28" s="380">
        <f t="shared" si="0"/>
        <v>0</v>
      </c>
      <c r="F28" s="191"/>
    </row>
    <row r="29" spans="1:6" x14ac:dyDescent="0.15">
      <c r="A29" s="407"/>
      <c r="B29" s="45" t="s">
        <v>25</v>
      </c>
      <c r="C29" s="38">
        <f>'Res Bud År1'!P39</f>
        <v>0</v>
      </c>
      <c r="E29" s="380">
        <f t="shared" si="0"/>
        <v>0</v>
      </c>
      <c r="F29" s="191"/>
    </row>
    <row r="30" spans="1:6" x14ac:dyDescent="0.15">
      <c r="A30" s="407"/>
      <c r="B30" s="45" t="s">
        <v>8</v>
      </c>
      <c r="C30" s="38">
        <f>'Res Bud År1'!P40</f>
        <v>0</v>
      </c>
      <c r="E30" s="380">
        <f t="shared" si="0"/>
        <v>0</v>
      </c>
      <c r="F30" s="191"/>
    </row>
    <row r="31" spans="1:6" x14ac:dyDescent="0.15">
      <c r="A31" s="407"/>
      <c r="B31" s="45" t="s">
        <v>9</v>
      </c>
      <c r="C31" s="38">
        <f>'Res Bud År1'!P41</f>
        <v>0</v>
      </c>
      <c r="E31" s="380">
        <f t="shared" si="0"/>
        <v>0</v>
      </c>
      <c r="F31" s="191"/>
    </row>
    <row r="32" spans="1:6" x14ac:dyDescent="0.15">
      <c r="A32" s="407"/>
      <c r="B32" s="45" t="s">
        <v>10</v>
      </c>
      <c r="C32" s="38">
        <f>'Res Bud År1'!P42</f>
        <v>0</v>
      </c>
      <c r="E32" s="380">
        <f t="shared" si="0"/>
        <v>0</v>
      </c>
      <c r="F32" s="191"/>
    </row>
    <row r="33" spans="1:6" x14ac:dyDescent="0.15">
      <c r="A33" s="407"/>
      <c r="B33" s="45" t="s">
        <v>26</v>
      </c>
      <c r="C33" s="38">
        <f>'Res Bud År1'!P43</f>
        <v>0</v>
      </c>
      <c r="E33" s="380">
        <f t="shared" si="0"/>
        <v>0</v>
      </c>
      <c r="F33" s="191"/>
    </row>
    <row r="34" spans="1:6" x14ac:dyDescent="0.15">
      <c r="A34" s="407"/>
      <c r="B34" s="45" t="s">
        <v>208</v>
      </c>
      <c r="C34" s="38">
        <f>'Res Bud År1'!P44</f>
        <v>0</v>
      </c>
      <c r="E34" s="380">
        <f t="shared" si="0"/>
        <v>0</v>
      </c>
      <c r="F34" s="191"/>
    </row>
    <row r="35" spans="1:6" x14ac:dyDescent="0.15">
      <c r="A35" s="407"/>
      <c r="B35" s="45" t="s">
        <v>11</v>
      </c>
      <c r="C35" s="38">
        <f>'Res Bud År1'!P45</f>
        <v>0</v>
      </c>
      <c r="E35" s="380">
        <f t="shared" si="0"/>
        <v>0</v>
      </c>
      <c r="F35" s="191"/>
    </row>
    <row r="36" spans="1:6" x14ac:dyDescent="0.15">
      <c r="A36" s="407"/>
      <c r="B36" s="45" t="s">
        <v>12</v>
      </c>
      <c r="C36" s="38">
        <f>'Res Bud År1'!P46</f>
        <v>0</v>
      </c>
      <c r="E36" s="380">
        <f t="shared" si="0"/>
        <v>0</v>
      </c>
      <c r="F36" s="191"/>
    </row>
    <row r="37" spans="1:6" x14ac:dyDescent="0.15">
      <c r="A37" s="407"/>
      <c r="B37" s="45" t="s">
        <v>13</v>
      </c>
      <c r="C37" s="38">
        <f>'Res Bud År1'!P47</f>
        <v>0</v>
      </c>
      <c r="E37" s="380">
        <f t="shared" si="0"/>
        <v>0</v>
      </c>
      <c r="F37" s="191"/>
    </row>
    <row r="38" spans="1:6" x14ac:dyDescent="0.15">
      <c r="A38" s="407"/>
      <c r="B38" s="45" t="s">
        <v>14</v>
      </c>
      <c r="C38" s="38">
        <f>'Res Bud År1'!P48</f>
        <v>0</v>
      </c>
      <c r="E38" s="380">
        <f t="shared" si="0"/>
        <v>0</v>
      </c>
      <c r="F38" s="191"/>
    </row>
    <row r="39" spans="1:6" x14ac:dyDescent="0.15">
      <c r="A39" s="407"/>
      <c r="B39" s="45" t="s">
        <v>15</v>
      </c>
      <c r="C39" s="38">
        <f>'Res Bud År1'!P49</f>
        <v>0</v>
      </c>
      <c r="E39" s="380">
        <f t="shared" si="0"/>
        <v>0</v>
      </c>
      <c r="F39" s="191"/>
    </row>
    <row r="40" spans="1:6" s="2" customFormat="1" x14ac:dyDescent="0.15">
      <c r="B40" s="70" t="s">
        <v>29</v>
      </c>
      <c r="C40" s="71">
        <f>'Res Bud År1'!P50</f>
        <v>0</v>
      </c>
      <c r="E40" s="380">
        <f t="shared" si="0"/>
        <v>0</v>
      </c>
      <c r="F40" s="382"/>
    </row>
    <row r="41" spans="1:6" x14ac:dyDescent="0.15">
      <c r="A41" s="38"/>
      <c r="B41" s="38"/>
      <c r="E41" s="383"/>
      <c r="F41" s="191"/>
    </row>
    <row r="42" spans="1:6" x14ac:dyDescent="0.15">
      <c r="A42" s="38"/>
      <c r="B42" s="48" t="s">
        <v>54</v>
      </c>
      <c r="E42" s="383"/>
      <c r="F42" s="191"/>
    </row>
    <row r="43" spans="1:6" x14ac:dyDescent="0.15">
      <c r="A43" s="413"/>
      <c r="B43" s="45" t="s">
        <v>209</v>
      </c>
      <c r="C43" s="38">
        <f>'Res Bud År1'!P53+'Res Bud År1'!P54</f>
        <v>0</v>
      </c>
      <c r="E43" s="380">
        <f t="shared" ref="E43:E53" si="1">IFERROR(C43/($C$10-$C$9),0)</f>
        <v>0</v>
      </c>
      <c r="F43" s="191"/>
    </row>
    <row r="44" spans="1:6" hidden="1" outlineLevel="1" x14ac:dyDescent="0.15">
      <c r="A44" s="413"/>
      <c r="B44" s="45" t="s">
        <v>266</v>
      </c>
      <c r="C44" s="38">
        <f>'Res Bud År1'!P55</f>
        <v>0</v>
      </c>
      <c r="E44" s="380">
        <f t="shared" si="1"/>
        <v>0</v>
      </c>
      <c r="F44" s="191"/>
    </row>
    <row r="45" spans="1:6" collapsed="1" x14ac:dyDescent="0.15">
      <c r="A45" s="413"/>
      <c r="B45" s="45" t="s">
        <v>48</v>
      </c>
      <c r="C45" s="38">
        <f>'Res Bud År1'!P56</f>
        <v>0</v>
      </c>
      <c r="E45" s="380">
        <f t="shared" si="1"/>
        <v>0</v>
      </c>
      <c r="F45" s="191"/>
    </row>
    <row r="46" spans="1:6" x14ac:dyDescent="0.15">
      <c r="A46" s="413"/>
      <c r="B46" s="45" t="s">
        <v>19</v>
      </c>
      <c r="C46" s="38">
        <f>'Res Bud År1'!P57</f>
        <v>0</v>
      </c>
      <c r="E46" s="380">
        <f t="shared" si="1"/>
        <v>0</v>
      </c>
      <c r="F46" s="191"/>
    </row>
    <row r="47" spans="1:6" x14ac:dyDescent="0.15">
      <c r="A47" s="413"/>
      <c r="B47" s="45" t="s">
        <v>58</v>
      </c>
      <c r="C47" s="38">
        <f>'Res Bud År1'!P58</f>
        <v>0</v>
      </c>
      <c r="E47" s="380">
        <f t="shared" si="1"/>
        <v>0</v>
      </c>
      <c r="F47" s="191"/>
    </row>
    <row r="48" spans="1:6" x14ac:dyDescent="0.15">
      <c r="A48" s="413"/>
      <c r="B48" s="45" t="s">
        <v>16</v>
      </c>
      <c r="C48" s="38">
        <f>'Res Bud År1'!P59</f>
        <v>0</v>
      </c>
      <c r="E48" s="380">
        <f t="shared" si="1"/>
        <v>0</v>
      </c>
      <c r="F48" s="191"/>
    </row>
    <row r="49" spans="1:6" x14ac:dyDescent="0.15">
      <c r="A49" s="413"/>
      <c r="B49" s="45" t="s">
        <v>45</v>
      </c>
      <c r="C49" s="38">
        <f>'Res Bud År1'!P60</f>
        <v>0</v>
      </c>
      <c r="E49" s="380">
        <f t="shared" si="1"/>
        <v>0</v>
      </c>
      <c r="F49" s="191"/>
    </row>
    <row r="50" spans="1:6" x14ac:dyDescent="0.15">
      <c r="A50" s="413"/>
      <c r="B50" s="45" t="s">
        <v>17</v>
      </c>
      <c r="C50" s="38">
        <f>'Res Bud År1'!P61</f>
        <v>0</v>
      </c>
      <c r="E50" s="380">
        <f t="shared" si="1"/>
        <v>0</v>
      </c>
      <c r="F50" s="191"/>
    </row>
    <row r="51" spans="1:6" x14ac:dyDescent="0.15">
      <c r="A51" s="413"/>
      <c r="B51" s="45" t="s">
        <v>18</v>
      </c>
      <c r="C51" s="38">
        <f>'Res Bud År1'!P62</f>
        <v>0</v>
      </c>
      <c r="E51" s="380">
        <f t="shared" si="1"/>
        <v>0</v>
      </c>
      <c r="F51" s="191"/>
    </row>
    <row r="52" spans="1:6" s="6" customFormat="1" x14ac:dyDescent="0.15">
      <c r="A52" s="413"/>
      <c r="B52" s="45" t="s">
        <v>20</v>
      </c>
      <c r="C52" s="38">
        <f>'Res Bud År1'!P63</f>
        <v>0</v>
      </c>
      <c r="E52" s="380">
        <f t="shared" si="1"/>
        <v>0</v>
      </c>
      <c r="F52" s="384"/>
    </row>
    <row r="53" spans="1:6" s="2" customFormat="1" x14ac:dyDescent="0.15">
      <c r="B53" s="70" t="s">
        <v>28</v>
      </c>
      <c r="C53" s="71">
        <f>'Res Bud År1'!P64</f>
        <v>0</v>
      </c>
      <c r="E53" s="380">
        <f t="shared" si="1"/>
        <v>0</v>
      </c>
      <c r="F53" s="382"/>
    </row>
    <row r="54" spans="1:6" x14ac:dyDescent="0.15">
      <c r="A54" s="4"/>
      <c r="B54" s="38"/>
      <c r="C54" s="4"/>
      <c r="E54" s="385"/>
      <c r="F54" s="191"/>
    </row>
    <row r="55" spans="1:6" s="2" customFormat="1" x14ac:dyDescent="0.15">
      <c r="B55" s="70" t="s">
        <v>361</v>
      </c>
      <c r="C55" s="71">
        <f>C53+C40</f>
        <v>0</v>
      </c>
      <c r="E55" s="378">
        <f>IFERROR(C55/($C$10-$C$9),0)</f>
        <v>0</v>
      </c>
      <c r="F55" s="379"/>
    </row>
    <row r="56" spans="1:6" x14ac:dyDescent="0.15">
      <c r="A56" s="4"/>
      <c r="B56" s="38"/>
      <c r="C56" s="4"/>
      <c r="E56" s="377" t="s">
        <v>387</v>
      </c>
      <c r="F56" s="189"/>
    </row>
    <row r="57" spans="1:6" s="2" customFormat="1" x14ac:dyDescent="0.15">
      <c r="B57" s="70" t="s">
        <v>228</v>
      </c>
      <c r="C57" s="71">
        <f>'Res Bud År1'!P66</f>
        <v>0</v>
      </c>
      <c r="E57" s="378">
        <f>IFERROR(C57/$C$10,0)</f>
        <v>0</v>
      </c>
      <c r="F57" s="379"/>
    </row>
    <row r="58" spans="1:6" s="2" customFormat="1" x14ac:dyDescent="0.15">
      <c r="B58" s="31"/>
      <c r="C58" s="52"/>
      <c r="E58" s="103"/>
    </row>
    <row r="59" spans="1:6" s="2" customFormat="1" hidden="1" x14ac:dyDescent="0.15">
      <c r="A59" s="49"/>
      <c r="B59" s="48" t="s">
        <v>30</v>
      </c>
      <c r="C59" s="38"/>
      <c r="E59" s="112" t="s">
        <v>229</v>
      </c>
    </row>
    <row r="60" spans="1:6" x14ac:dyDescent="0.15">
      <c r="A60" s="408"/>
      <c r="B60" s="45" t="s">
        <v>186</v>
      </c>
      <c r="C60" s="38">
        <f>'Res Bud År1'!P69</f>
        <v>0</v>
      </c>
      <c r="E60" s="377" t="s">
        <v>388</v>
      </c>
      <c r="F60" s="189"/>
    </row>
    <row r="61" spans="1:6" s="2" customFormat="1" x14ac:dyDescent="0.15">
      <c r="B61" s="70" t="s">
        <v>311</v>
      </c>
      <c r="C61" s="71">
        <f>'Res Bud År1'!P70</f>
        <v>0</v>
      </c>
      <c r="E61" s="378">
        <f>IFERROR(C61/$C$10,0)</f>
        <v>0</v>
      </c>
      <c r="F61" s="379"/>
    </row>
    <row r="62" spans="1:6" s="2" customFormat="1" x14ac:dyDescent="0.15">
      <c r="B62" s="31"/>
      <c r="C62" s="52"/>
      <c r="E62" s="103"/>
    </row>
    <row r="63" spans="1:6" x14ac:dyDescent="0.15">
      <c r="A63" s="409"/>
      <c r="B63" s="45" t="s">
        <v>21</v>
      </c>
      <c r="C63" s="38">
        <f>'Res Bud År1'!P73</f>
        <v>0</v>
      </c>
      <c r="E63" s="377" t="s">
        <v>389</v>
      </c>
      <c r="F63" s="189"/>
    </row>
    <row r="64" spans="1:6" s="2" customFormat="1" x14ac:dyDescent="0.15">
      <c r="B64" s="70" t="s">
        <v>312</v>
      </c>
      <c r="C64" s="71">
        <f>'Res Bud År1'!P75</f>
        <v>0</v>
      </c>
      <c r="E64" s="378">
        <f>IFERROR(C64/$C$10,0)</f>
        <v>0</v>
      </c>
      <c r="F64" s="379"/>
    </row>
    <row r="65" spans="1:5" x14ac:dyDescent="0.15">
      <c r="A65" s="38"/>
      <c r="B65" s="38"/>
    </row>
    <row r="66" spans="1:5" x14ac:dyDescent="0.15">
      <c r="A66" s="38"/>
      <c r="B66" s="38"/>
    </row>
    <row r="67" spans="1:5" x14ac:dyDescent="0.15">
      <c r="A67" s="4"/>
      <c r="B67" s="4"/>
      <c r="C67" s="4"/>
      <c r="E67" s="97"/>
    </row>
    <row r="68" spans="1:5" x14ac:dyDescent="0.15">
      <c r="A68" s="4"/>
      <c r="B68" s="4"/>
      <c r="C68" s="4"/>
      <c r="E68" s="97"/>
    </row>
    <row r="69" spans="1:5" x14ac:dyDescent="0.15">
      <c r="A69" s="4"/>
      <c r="B69" s="4"/>
      <c r="C69" s="4"/>
      <c r="E69" s="97"/>
    </row>
    <row r="70" spans="1:5" x14ac:dyDescent="0.15">
      <c r="A70" s="4"/>
      <c r="B70" s="4"/>
      <c r="C70" s="4"/>
      <c r="E70" s="97"/>
    </row>
    <row r="71" spans="1:5" x14ac:dyDescent="0.15">
      <c r="A71" s="4"/>
      <c r="B71" s="4"/>
      <c r="C71" s="4"/>
      <c r="E71" s="4"/>
    </row>
    <row r="72" spans="1:5" x14ac:dyDescent="0.15">
      <c r="A72" s="4"/>
      <c r="B72" s="4"/>
      <c r="C72" s="4"/>
      <c r="E72" s="97"/>
    </row>
    <row r="73" spans="1:5" x14ac:dyDescent="0.15">
      <c r="A73" s="4"/>
      <c r="B73" s="4"/>
      <c r="C73" s="4"/>
      <c r="E73" s="97"/>
    </row>
    <row r="74" spans="1:5" x14ac:dyDescent="0.15">
      <c r="A74" s="4"/>
      <c r="B74" s="4"/>
      <c r="C74" s="4"/>
      <c r="E74" s="97"/>
    </row>
    <row r="76" spans="1:5" x14ac:dyDescent="0.15">
      <c r="B76" s="97"/>
    </row>
  </sheetData>
  <sheetProtection sheet="1" formatCells="0" formatColumns="0" formatRows="0"/>
  <mergeCells count="1">
    <mergeCell ref="E21:F22"/>
  </mergeCells>
  <pageMargins left="0.82677165354330717" right="0.23622047244094491" top="0.35433070866141736" bottom="0.35433070866141736" header="0.31496062992125984" footer="0.31496062992125984"/>
  <pageSetup paperSize="9" fitToHeight="2"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
    <tabColor theme="9"/>
  </sheetPr>
  <dimension ref="A1:CG85"/>
  <sheetViews>
    <sheetView showGridLines="0" zoomScaleNormal="100" workbookViewId="0">
      <selection activeCell="A2" sqref="A2"/>
    </sheetView>
  </sheetViews>
  <sheetFormatPr baseColWidth="10" defaultColWidth="9.1640625" defaultRowHeight="13" outlineLevelRow="1" x14ac:dyDescent="0.15"/>
  <cols>
    <col min="1" max="1" width="23" style="6" customWidth="1"/>
    <col min="2" max="2" width="9" style="6" customWidth="1"/>
    <col min="3" max="3" width="9" style="4" customWidth="1"/>
    <col min="4" max="15" width="9.1640625" style="4" customWidth="1"/>
    <col min="16" max="16" width="9.6640625" style="4" customWidth="1"/>
    <col min="17" max="17" width="1.83203125" style="4" customWidth="1"/>
    <col min="86" max="16384" width="9.1640625" style="4"/>
  </cols>
  <sheetData>
    <row r="1" spans="1:55" ht="18" x14ac:dyDescent="0.2">
      <c r="A1" s="113" t="str">
        <f>"Resultatbudget "&amp;'Res Bud År2'!D4&amp;" till "&amp;'Res Bud År2'!O4</f>
        <v>Resultatbudget jan-22 till dec-22</v>
      </c>
      <c r="B1" s="113"/>
      <c r="C1" s="114"/>
      <c r="D1" s="114"/>
      <c r="E1" s="114"/>
      <c r="F1" s="114"/>
      <c r="G1" s="114"/>
      <c r="H1" s="114"/>
      <c r="I1" s="114"/>
      <c r="J1" s="114"/>
      <c r="K1" s="114"/>
      <c r="L1" s="114"/>
      <c r="M1" s="114"/>
      <c r="N1" s="114"/>
      <c r="O1" s="114"/>
      <c r="P1" s="114"/>
      <c r="Q1" s="11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row>
    <row r="2" spans="1:55" ht="18" x14ac:dyDescent="0.2">
      <c r="A2" s="159" t="str">
        <f>FtgNamn</f>
        <v>Företagsnamn</v>
      </c>
      <c r="B2" s="113"/>
      <c r="C2" s="114"/>
      <c r="D2" s="114"/>
      <c r="E2" s="114"/>
      <c r="F2" s="114"/>
      <c r="G2" s="114"/>
      <c r="H2" s="114"/>
      <c r="I2" s="114"/>
      <c r="J2" s="114"/>
      <c r="K2" s="114"/>
      <c r="L2" s="114"/>
      <c r="M2" s="114"/>
      <c r="N2" s="114"/>
      <c r="O2" s="114"/>
      <c r="P2" s="114"/>
      <c r="Q2" s="11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row>
    <row r="3" spans="1:55" x14ac:dyDescent="0.15">
      <c r="A3" s="115" t="str">
        <f>"Alla belopp "&amp;Kapitalbehov!$F$5</f>
        <v>Alla belopp kronor (kr)</v>
      </c>
      <c r="B3" s="116"/>
      <c r="C3" s="114"/>
      <c r="D3" s="114"/>
      <c r="E3" s="114"/>
      <c r="F3" s="114"/>
      <c r="G3" s="114"/>
      <c r="H3" s="114"/>
      <c r="I3" s="114"/>
      <c r="J3" s="114"/>
      <c r="K3" s="114"/>
      <c r="L3" s="114"/>
      <c r="M3" s="114"/>
      <c r="N3" s="114"/>
      <c r="O3" s="114"/>
      <c r="P3" s="114"/>
      <c r="Q3" s="11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row>
    <row r="4" spans="1:55" s="2" customFormat="1" ht="28" x14ac:dyDescent="0.15">
      <c r="A4" s="117" t="s">
        <v>52</v>
      </c>
      <c r="B4" s="117" t="s">
        <v>50</v>
      </c>
      <c r="C4" s="117" t="s">
        <v>22</v>
      </c>
      <c r="D4" s="128" t="str">
        <f t="array" ref="D4:O4">TRANSPOSE(Admin!K17:K28)</f>
        <v>jan-22</v>
      </c>
      <c r="E4" s="128" t="str">
        <v>feb-22</v>
      </c>
      <c r="F4" s="128" t="str">
        <v>mar-22</v>
      </c>
      <c r="G4" s="128" t="str">
        <v>apr-22</v>
      </c>
      <c r="H4" s="128" t="str">
        <v>maj-22</v>
      </c>
      <c r="I4" s="128" t="str">
        <v>jun-22</v>
      </c>
      <c r="J4" s="128" t="str">
        <v>jul-22</v>
      </c>
      <c r="K4" s="128" t="str">
        <v>aug-22</v>
      </c>
      <c r="L4" s="128" t="str">
        <v>sep-22</v>
      </c>
      <c r="M4" s="128" t="str">
        <v>okt-22</v>
      </c>
      <c r="N4" s="128" t="str">
        <v>nov-22</v>
      </c>
      <c r="O4" s="128" t="str">
        <v>dec-22</v>
      </c>
      <c r="P4" s="128" t="s">
        <v>46</v>
      </c>
      <c r="Q4" s="119"/>
    </row>
    <row r="5" spans="1:55" ht="14" x14ac:dyDescent="0.15">
      <c r="A5" s="83" t="s">
        <v>0</v>
      </c>
      <c r="B5" s="59">
        <v>0.25</v>
      </c>
      <c r="C5" s="62">
        <v>30</v>
      </c>
      <c r="D5" s="60"/>
      <c r="E5" s="60"/>
      <c r="F5" s="60"/>
      <c r="G5" s="60"/>
      <c r="H5" s="60"/>
      <c r="I5" s="60"/>
      <c r="J5" s="60"/>
      <c r="K5" s="60"/>
      <c r="L5" s="60"/>
      <c r="M5" s="60"/>
      <c r="N5" s="60"/>
      <c r="O5" s="60"/>
      <c r="P5" s="138">
        <f t="shared" ref="P5:P10" si="0">SUM(D5:O5)</f>
        <v>0</v>
      </c>
      <c r="Q5" s="129"/>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row>
    <row r="6" spans="1:55" ht="14" x14ac:dyDescent="0.15">
      <c r="A6" s="83" t="s">
        <v>0</v>
      </c>
      <c r="B6" s="59">
        <v>0.25</v>
      </c>
      <c r="C6" s="62">
        <v>30</v>
      </c>
      <c r="D6" s="60"/>
      <c r="E6" s="60"/>
      <c r="F6" s="60"/>
      <c r="G6" s="60"/>
      <c r="H6" s="60"/>
      <c r="I6" s="60"/>
      <c r="J6" s="60"/>
      <c r="K6" s="60"/>
      <c r="L6" s="60"/>
      <c r="M6" s="60"/>
      <c r="N6" s="60"/>
      <c r="O6" s="60"/>
      <c r="P6" s="138">
        <f t="shared" si="0"/>
        <v>0</v>
      </c>
      <c r="Q6" s="129"/>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row>
    <row r="7" spans="1:55" ht="14" x14ac:dyDescent="0.15">
      <c r="A7" s="83" t="s">
        <v>0</v>
      </c>
      <c r="B7" s="59">
        <v>0.25</v>
      </c>
      <c r="C7" s="62">
        <v>30</v>
      </c>
      <c r="D7" s="60"/>
      <c r="E7" s="60"/>
      <c r="F7" s="60"/>
      <c r="G7" s="60"/>
      <c r="H7" s="60"/>
      <c r="I7" s="60"/>
      <c r="J7" s="60"/>
      <c r="K7" s="60"/>
      <c r="L7" s="60"/>
      <c r="M7" s="60"/>
      <c r="N7" s="60"/>
      <c r="O7" s="60"/>
      <c r="P7" s="138">
        <f t="shared" si="0"/>
        <v>0</v>
      </c>
      <c r="Q7" s="129"/>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row>
    <row r="8" spans="1:55" s="2" customFormat="1" ht="14" x14ac:dyDescent="0.15">
      <c r="A8" s="120" t="s">
        <v>68</v>
      </c>
      <c r="B8" s="120"/>
      <c r="C8" s="121"/>
      <c r="D8" s="131">
        <f>SUM(D5:D7)</f>
        <v>0</v>
      </c>
      <c r="E8" s="131">
        <f t="shared" ref="E8:O8" si="1">SUM(E5:E7)</f>
        <v>0</v>
      </c>
      <c r="F8" s="131">
        <f t="shared" si="1"/>
        <v>0</v>
      </c>
      <c r="G8" s="131">
        <f t="shared" si="1"/>
        <v>0</v>
      </c>
      <c r="H8" s="131">
        <f t="shared" si="1"/>
        <v>0</v>
      </c>
      <c r="I8" s="131">
        <f t="shared" si="1"/>
        <v>0</v>
      </c>
      <c r="J8" s="131">
        <f t="shared" si="1"/>
        <v>0</v>
      </c>
      <c r="K8" s="131">
        <f t="shared" si="1"/>
        <v>0</v>
      </c>
      <c r="L8" s="131">
        <f t="shared" si="1"/>
        <v>0</v>
      </c>
      <c r="M8" s="131">
        <f t="shared" si="1"/>
        <v>0</v>
      </c>
      <c r="N8" s="131">
        <f t="shared" si="1"/>
        <v>0</v>
      </c>
      <c r="O8" s="131">
        <f t="shared" si="1"/>
        <v>0</v>
      </c>
      <c r="P8" s="131">
        <f>SUM(D8:O8)</f>
        <v>0</v>
      </c>
      <c r="Q8" s="132"/>
    </row>
    <row r="9" spans="1:55" ht="14" x14ac:dyDescent="0.15">
      <c r="A9" s="83" t="s">
        <v>187</v>
      </c>
      <c r="B9" s="59"/>
      <c r="C9" s="62"/>
      <c r="D9" s="60"/>
      <c r="E9" s="60"/>
      <c r="F9" s="60"/>
      <c r="G9" s="60"/>
      <c r="H9" s="60"/>
      <c r="I9" s="60"/>
      <c r="J9" s="60"/>
      <c r="K9" s="60"/>
      <c r="L9" s="60"/>
      <c r="M9" s="60"/>
      <c r="N9" s="60"/>
      <c r="O9" s="60"/>
      <c r="P9" s="138">
        <f t="shared" si="0"/>
        <v>0</v>
      </c>
      <c r="Q9" s="129"/>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row>
    <row r="10" spans="1:55" s="2" customFormat="1" ht="14" x14ac:dyDescent="0.15">
      <c r="A10" s="120" t="s">
        <v>23</v>
      </c>
      <c r="B10" s="120"/>
      <c r="C10" s="121"/>
      <c r="D10" s="131">
        <f>SUM(D8:D9)</f>
        <v>0</v>
      </c>
      <c r="E10" s="131">
        <f t="shared" ref="E10:O10" si="2">SUM(E8:E9)</f>
        <v>0</v>
      </c>
      <c r="F10" s="131">
        <f t="shared" si="2"/>
        <v>0</v>
      </c>
      <c r="G10" s="131">
        <f t="shared" si="2"/>
        <v>0</v>
      </c>
      <c r="H10" s="131">
        <f t="shared" si="2"/>
        <v>0</v>
      </c>
      <c r="I10" s="131">
        <f t="shared" si="2"/>
        <v>0</v>
      </c>
      <c r="J10" s="131">
        <f t="shared" si="2"/>
        <v>0</v>
      </c>
      <c r="K10" s="131">
        <f t="shared" si="2"/>
        <v>0</v>
      </c>
      <c r="L10" s="131">
        <f t="shared" si="2"/>
        <v>0</v>
      </c>
      <c r="M10" s="131">
        <f t="shared" si="2"/>
        <v>0</v>
      </c>
      <c r="N10" s="131">
        <f t="shared" si="2"/>
        <v>0</v>
      </c>
      <c r="O10" s="131">
        <f t="shared" si="2"/>
        <v>0</v>
      </c>
      <c r="P10" s="131">
        <f t="shared" si="0"/>
        <v>0</v>
      </c>
      <c r="Q10" s="132"/>
    </row>
    <row r="11" spans="1:55" x14ac:dyDescent="0.15">
      <c r="A11" s="129"/>
      <c r="B11" s="129"/>
      <c r="C11" s="129"/>
      <c r="D11" s="129"/>
      <c r="E11" s="129"/>
      <c r="F11" s="129"/>
      <c r="G11" s="129"/>
      <c r="H11" s="129"/>
      <c r="I11" s="129"/>
      <c r="J11" s="129"/>
      <c r="K11" s="129"/>
      <c r="L11" s="129"/>
      <c r="M11" s="129"/>
      <c r="N11" s="129"/>
      <c r="O11" s="129"/>
      <c r="P11" s="129"/>
      <c r="Q11" s="129"/>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row>
    <row r="12" spans="1:55" ht="28" x14ac:dyDescent="0.15">
      <c r="A12" s="117" t="s">
        <v>360</v>
      </c>
      <c r="B12" s="117" t="s">
        <v>50</v>
      </c>
      <c r="C12" s="117" t="s">
        <v>22</v>
      </c>
      <c r="D12" s="128" t="str">
        <f>'Res Bud År1'!D$4</f>
        <v>jan-21</v>
      </c>
      <c r="E12" s="128" t="str">
        <f>'Res Bud År1'!E$4</f>
        <v>feb-21</v>
      </c>
      <c r="F12" s="128" t="str">
        <f>'Res Bud År1'!F$4</f>
        <v>mar-21</v>
      </c>
      <c r="G12" s="128" t="str">
        <f>'Res Bud År1'!G$4</f>
        <v>apr-21</v>
      </c>
      <c r="H12" s="128" t="str">
        <f>'Res Bud År1'!H$4</f>
        <v>maj-21</v>
      </c>
      <c r="I12" s="128" t="str">
        <f>'Res Bud År1'!I$4</f>
        <v>jun-21</v>
      </c>
      <c r="J12" s="128" t="str">
        <f>'Res Bud År1'!J$4</f>
        <v>jul-21</v>
      </c>
      <c r="K12" s="128" t="str">
        <f>'Res Bud År1'!K$4</f>
        <v>aug-21</v>
      </c>
      <c r="L12" s="128" t="str">
        <f>'Res Bud År1'!L$4</f>
        <v>sep-21</v>
      </c>
      <c r="M12" s="128" t="str">
        <f>'Res Bud År1'!M$4</f>
        <v>okt-21</v>
      </c>
      <c r="N12" s="128" t="str">
        <f>'Res Bud År1'!N$4</f>
        <v>nov-21</v>
      </c>
      <c r="O12" s="128" t="str">
        <f>'Res Bud År1'!O$4</f>
        <v>dec-21</v>
      </c>
      <c r="P12" s="128" t="s">
        <v>46</v>
      </c>
      <c r="Q12" s="129"/>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row>
    <row r="13" spans="1:55" ht="30" customHeight="1" x14ac:dyDescent="0.15">
      <c r="A13" s="253" t="s">
        <v>1</v>
      </c>
      <c r="B13" s="59">
        <v>0.25</v>
      </c>
      <c r="C13" s="62">
        <v>30</v>
      </c>
      <c r="D13" s="60"/>
      <c r="E13" s="60"/>
      <c r="F13" s="60"/>
      <c r="G13" s="60"/>
      <c r="H13" s="60"/>
      <c r="I13" s="60"/>
      <c r="J13" s="60"/>
      <c r="K13" s="60"/>
      <c r="L13" s="60"/>
      <c r="M13" s="60"/>
      <c r="N13" s="60"/>
      <c r="O13" s="60"/>
      <c r="P13" s="138">
        <f>SUM(D13:O13)</f>
        <v>0</v>
      </c>
      <c r="Q13" s="129"/>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row>
    <row r="14" spans="1:55" ht="30" customHeight="1" x14ac:dyDescent="0.15">
      <c r="A14" s="253" t="s">
        <v>1</v>
      </c>
      <c r="B14" s="59">
        <v>0.25</v>
      </c>
      <c r="C14" s="62">
        <v>30</v>
      </c>
      <c r="D14" s="60"/>
      <c r="E14" s="60"/>
      <c r="F14" s="60"/>
      <c r="G14" s="60"/>
      <c r="H14" s="60"/>
      <c r="I14" s="60"/>
      <c r="J14" s="60"/>
      <c r="K14" s="60"/>
      <c r="L14" s="60"/>
      <c r="M14" s="60"/>
      <c r="N14" s="60"/>
      <c r="O14" s="60"/>
      <c r="P14" s="138">
        <f>SUM(D14:O14)</f>
        <v>0</v>
      </c>
      <c r="Q14" s="129"/>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row>
    <row r="15" spans="1:55" ht="30" customHeight="1" x14ac:dyDescent="0.15">
      <c r="A15" s="253" t="s">
        <v>1</v>
      </c>
      <c r="B15" s="59">
        <v>0.25</v>
      </c>
      <c r="C15" s="62">
        <v>30</v>
      </c>
      <c r="D15" s="60"/>
      <c r="E15" s="60"/>
      <c r="F15" s="60"/>
      <c r="G15" s="60"/>
      <c r="H15" s="60"/>
      <c r="I15" s="60"/>
      <c r="J15" s="60"/>
      <c r="K15" s="60"/>
      <c r="L15" s="60"/>
      <c r="M15" s="60"/>
      <c r="N15" s="60"/>
      <c r="O15" s="60"/>
      <c r="P15" s="138">
        <f>SUM(D15:O15)</f>
        <v>0</v>
      </c>
      <c r="Q15" s="129"/>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row>
    <row r="16" spans="1:55" ht="30" customHeight="1" x14ac:dyDescent="0.15">
      <c r="A16" s="253" t="s">
        <v>1</v>
      </c>
      <c r="B16" s="59">
        <v>0.25</v>
      </c>
      <c r="C16" s="62">
        <v>30</v>
      </c>
      <c r="D16" s="60"/>
      <c r="E16" s="60"/>
      <c r="F16" s="60"/>
      <c r="G16" s="60"/>
      <c r="H16" s="60"/>
      <c r="I16" s="60"/>
      <c r="J16" s="60"/>
      <c r="K16" s="60"/>
      <c r="L16" s="60"/>
      <c r="M16" s="60"/>
      <c r="N16" s="60"/>
      <c r="O16" s="60"/>
      <c r="P16" s="138">
        <f>SUM(D16:O16)</f>
        <v>0</v>
      </c>
      <c r="Q16" s="129"/>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row>
    <row r="17" spans="1:85" s="2" customFormat="1" ht="14" x14ac:dyDescent="0.15">
      <c r="A17" s="120" t="s">
        <v>24</v>
      </c>
      <c r="B17" s="120"/>
      <c r="C17" s="121"/>
      <c r="D17" s="131">
        <f t="shared" ref="D17:O17" si="3">SUM(D12:D16)</f>
        <v>0</v>
      </c>
      <c r="E17" s="131">
        <f t="shared" si="3"/>
        <v>0</v>
      </c>
      <c r="F17" s="131">
        <f t="shared" si="3"/>
        <v>0</v>
      </c>
      <c r="G17" s="131">
        <f t="shared" si="3"/>
        <v>0</v>
      </c>
      <c r="H17" s="131">
        <f t="shared" si="3"/>
        <v>0</v>
      </c>
      <c r="I17" s="131">
        <f t="shared" si="3"/>
        <v>0</v>
      </c>
      <c r="J17" s="131">
        <f t="shared" si="3"/>
        <v>0</v>
      </c>
      <c r="K17" s="131">
        <f t="shared" si="3"/>
        <v>0</v>
      </c>
      <c r="L17" s="131">
        <f t="shared" si="3"/>
        <v>0</v>
      </c>
      <c r="M17" s="131">
        <f t="shared" si="3"/>
        <v>0</v>
      </c>
      <c r="N17" s="131">
        <f t="shared" si="3"/>
        <v>0</v>
      </c>
      <c r="O17" s="131">
        <f t="shared" si="3"/>
        <v>0</v>
      </c>
      <c r="P17" s="131">
        <f>SUM(D17:O17)</f>
        <v>0</v>
      </c>
      <c r="Q17" s="132"/>
    </row>
    <row r="18" spans="1:85" s="2" customFormat="1" x14ac:dyDescent="0.15">
      <c r="A18" s="123"/>
      <c r="B18" s="123"/>
      <c r="C18" s="124"/>
      <c r="D18" s="132"/>
      <c r="E18" s="132"/>
      <c r="F18" s="132"/>
      <c r="G18" s="132"/>
      <c r="H18" s="132"/>
      <c r="I18" s="132"/>
      <c r="J18" s="132"/>
      <c r="K18" s="132"/>
      <c r="L18" s="132"/>
      <c r="M18" s="132"/>
      <c r="N18" s="132"/>
      <c r="O18" s="132"/>
      <c r="P18" s="132"/>
      <c r="Q18" s="132"/>
    </row>
    <row r="19" spans="1:85" s="2" customFormat="1" hidden="1" x14ac:dyDescent="0.15">
      <c r="A19" s="124"/>
      <c r="B19" s="123"/>
      <c r="C19" s="124"/>
      <c r="D19" s="132"/>
      <c r="E19" s="132"/>
      <c r="F19" s="132"/>
      <c r="G19" s="132"/>
      <c r="H19" s="132"/>
      <c r="I19" s="132"/>
      <c r="J19" s="132"/>
      <c r="K19" s="132"/>
      <c r="L19" s="132"/>
      <c r="M19" s="132"/>
      <c r="N19" s="132"/>
      <c r="O19" s="132"/>
      <c r="P19" s="132"/>
      <c r="Q19" s="132"/>
    </row>
    <row r="20" spans="1:85" s="2" customFormat="1" hidden="1" x14ac:dyDescent="0.15">
      <c r="A20" s="455" t="str">
        <f>'Res Bud År1'!A20:D20</f>
        <v>Lager, jag budgeterar lagerförändring per månad</v>
      </c>
      <c r="B20" s="455"/>
      <c r="C20" s="455"/>
      <c r="D20" s="455"/>
      <c r="E20" s="132"/>
      <c r="F20" s="132"/>
      <c r="G20" s="132"/>
      <c r="H20" s="132"/>
      <c r="I20" s="132"/>
      <c r="J20" s="132"/>
      <c r="K20" s="132"/>
      <c r="L20" s="132"/>
      <c r="M20" s="132"/>
      <c r="N20" s="132"/>
      <c r="O20" s="132"/>
      <c r="P20" s="132"/>
      <c r="Q20" s="132"/>
    </row>
    <row r="21" spans="1:85" s="2" customFormat="1" hidden="1" x14ac:dyDescent="0.15">
      <c r="A21" s="123"/>
      <c r="B21" s="123"/>
      <c r="C21" s="124"/>
      <c r="D21" s="337" t="str">
        <f>IF(AND(LagerHantering=1,P22&lt;&gt;0),"Ingen lagerförändring ska matas in när man valt: inget lager, förbrukning=inköp","")</f>
        <v/>
      </c>
      <c r="E21" s="132"/>
      <c r="F21" s="132"/>
      <c r="G21" s="132"/>
      <c r="H21" s="132"/>
      <c r="I21" s="132"/>
      <c r="J21" s="132"/>
      <c r="K21" s="132"/>
      <c r="L21" s="132"/>
      <c r="M21" s="132"/>
      <c r="N21" s="132"/>
      <c r="O21" s="132"/>
      <c r="P21" s="132"/>
      <c r="Q21" s="132"/>
    </row>
    <row r="22" spans="1:85" s="2" customFormat="1" ht="14" x14ac:dyDescent="0.15">
      <c r="A22" s="123" t="str">
        <f>IF(LagerHantering=2,"Varulagerförändring +/-","")</f>
        <v>Varulagerförändring +/-</v>
      </c>
      <c r="B22" s="123"/>
      <c r="C22" s="124"/>
      <c r="D22" s="197"/>
      <c r="E22" s="197"/>
      <c r="F22" s="197"/>
      <c r="G22" s="197"/>
      <c r="H22" s="197"/>
      <c r="I22" s="197"/>
      <c r="J22" s="197"/>
      <c r="K22" s="197"/>
      <c r="L22" s="197"/>
      <c r="M22" s="197"/>
      <c r="N22" s="197"/>
      <c r="O22" s="197"/>
      <c r="P22" s="199">
        <f>SUM(D22:O22)</f>
        <v>0</v>
      </c>
      <c r="Q22" s="132"/>
    </row>
    <row r="23" spans="1:85" s="2" customFormat="1" ht="14" x14ac:dyDescent="0.15">
      <c r="A23" s="123" t="str">
        <f>IF(LagerHantering=2,"Varulager (kvar i lager)","")</f>
        <v>Varulager (kvar i lager)</v>
      </c>
      <c r="B23" s="123"/>
      <c r="C23" s="124"/>
      <c r="D23" s="198">
        <f>'Res Bud År1'!$O$23+SUM($D$22:D22)</f>
        <v>0</v>
      </c>
      <c r="E23" s="198">
        <f>'Res Bud År1'!$O$23+SUM($D$22:E22)</f>
        <v>0</v>
      </c>
      <c r="F23" s="198">
        <f>'Res Bud År1'!$O$23+SUM($D$22:F22)</f>
        <v>0</v>
      </c>
      <c r="G23" s="198">
        <f>'Res Bud År1'!$O$23+SUM($D$22:G22)</f>
        <v>0</v>
      </c>
      <c r="H23" s="198">
        <f>'Res Bud År1'!$O$23+SUM($D$22:H22)</f>
        <v>0</v>
      </c>
      <c r="I23" s="198">
        <f>'Res Bud År1'!$O$23+SUM($D$22:I22)</f>
        <v>0</v>
      </c>
      <c r="J23" s="198">
        <f>'Res Bud År1'!$O$23+SUM($D$22:J22)</f>
        <v>0</v>
      </c>
      <c r="K23" s="198">
        <f>'Res Bud År1'!$O$23+SUM($D$22:K22)</f>
        <v>0</v>
      </c>
      <c r="L23" s="198">
        <f>'Res Bud År1'!$O$23+SUM($D$22:L22)</f>
        <v>0</v>
      </c>
      <c r="M23" s="198">
        <f>'Res Bud År1'!$O$23+SUM($D$22:M22)</f>
        <v>0</v>
      </c>
      <c r="N23" s="198">
        <f>'Res Bud År1'!$O$23+SUM($D$22:N22)</f>
        <v>0</v>
      </c>
      <c r="O23" s="198">
        <f>'Res Bud År1'!$O$23+SUM($D$22:O22)</f>
        <v>0</v>
      </c>
      <c r="P23" s="132"/>
      <c r="Q23" s="132"/>
    </row>
    <row r="24" spans="1:85" s="2" customFormat="1" hidden="1" outlineLevel="1" x14ac:dyDescent="0.15">
      <c r="A24" s="123"/>
      <c r="B24" s="123"/>
      <c r="C24" s="124"/>
      <c r="D24" s="132"/>
      <c r="E24" s="132"/>
      <c r="F24" s="132"/>
      <c r="G24" s="132"/>
      <c r="H24" s="132"/>
      <c r="I24" s="132"/>
      <c r="J24" s="132"/>
      <c r="K24" s="132"/>
      <c r="L24" s="132"/>
      <c r="M24" s="132"/>
      <c r="N24" s="132"/>
      <c r="O24" s="132"/>
      <c r="P24" s="132"/>
      <c r="Q24" s="132"/>
    </row>
    <row r="25" spans="1:85" s="2" customFormat="1" hidden="1" outlineLevel="1" x14ac:dyDescent="0.15">
      <c r="A25" s="123"/>
      <c r="B25" s="123"/>
      <c r="C25" s="124"/>
      <c r="D25" s="132"/>
      <c r="E25" s="132"/>
      <c r="F25" s="132"/>
      <c r="G25" s="132"/>
      <c r="H25" s="132"/>
      <c r="I25" s="132"/>
      <c r="J25" s="132"/>
      <c r="K25" s="132"/>
      <c r="L25" s="132"/>
      <c r="M25" s="132"/>
      <c r="N25" s="132"/>
      <c r="O25" s="132"/>
      <c r="P25" s="132"/>
      <c r="Q25" s="132"/>
    </row>
    <row r="26" spans="1:85" collapsed="1" x14ac:dyDescent="0.15">
      <c r="A26" s="129" t="str">
        <f>IF(SUM(D26:O26)&gt;0,"Lager ökning kan inte vara &gt;inköp","")</f>
        <v/>
      </c>
      <c r="B26" s="129"/>
      <c r="C26" s="129"/>
      <c r="D26" s="225" t="str">
        <f>IF(D22&gt;D17,D22-D17,"")</f>
        <v/>
      </c>
      <c r="E26" s="225" t="str">
        <f t="shared" ref="E26:O26" si="4">IF(E22&gt;E17,E22-E17,"")</f>
        <v/>
      </c>
      <c r="F26" s="225" t="str">
        <f t="shared" si="4"/>
        <v/>
      </c>
      <c r="G26" s="225" t="str">
        <f t="shared" si="4"/>
        <v/>
      </c>
      <c r="H26" s="225" t="str">
        <f t="shared" si="4"/>
        <v/>
      </c>
      <c r="I26" s="225" t="str">
        <f t="shared" si="4"/>
        <v/>
      </c>
      <c r="J26" s="225" t="str">
        <f t="shared" si="4"/>
        <v/>
      </c>
      <c r="K26" s="225" t="str">
        <f t="shared" si="4"/>
        <v/>
      </c>
      <c r="L26" s="225" t="str">
        <f t="shared" si="4"/>
        <v/>
      </c>
      <c r="M26" s="225" t="str">
        <f t="shared" si="4"/>
        <v/>
      </c>
      <c r="N26" s="225" t="str">
        <f t="shared" si="4"/>
        <v/>
      </c>
      <c r="O26" s="225" t="str">
        <f t="shared" si="4"/>
        <v/>
      </c>
      <c r="P26" s="133"/>
      <c r="Q26" s="129"/>
      <c r="R26" s="2"/>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row>
    <row r="27" spans="1:85" s="2" customFormat="1" ht="14" x14ac:dyDescent="0.15">
      <c r="A27" s="120" t="s">
        <v>47</v>
      </c>
      <c r="B27" s="120"/>
      <c r="C27" s="121"/>
      <c r="D27" s="131">
        <f>D10-D17+D22</f>
        <v>0</v>
      </c>
      <c r="E27" s="131">
        <f t="shared" ref="E27:O27" si="5">E10-E17+E22</f>
        <v>0</v>
      </c>
      <c r="F27" s="131">
        <f t="shared" si="5"/>
        <v>0</v>
      </c>
      <c r="G27" s="131">
        <f t="shared" si="5"/>
        <v>0</v>
      </c>
      <c r="H27" s="131">
        <f t="shared" si="5"/>
        <v>0</v>
      </c>
      <c r="I27" s="131">
        <f t="shared" si="5"/>
        <v>0</v>
      </c>
      <c r="J27" s="131">
        <f t="shared" si="5"/>
        <v>0</v>
      </c>
      <c r="K27" s="131">
        <f t="shared" si="5"/>
        <v>0</v>
      </c>
      <c r="L27" s="131">
        <f t="shared" si="5"/>
        <v>0</v>
      </c>
      <c r="M27" s="131">
        <f t="shared" si="5"/>
        <v>0</v>
      </c>
      <c r="N27" s="131">
        <f t="shared" si="5"/>
        <v>0</v>
      </c>
      <c r="O27" s="131">
        <f t="shared" si="5"/>
        <v>0</v>
      </c>
      <c r="P27" s="131">
        <f>SUM(D27:O27)</f>
        <v>0</v>
      </c>
      <c r="Q27" s="132"/>
    </row>
    <row r="28" spans="1:85" s="2" customFormat="1" x14ac:dyDescent="0.15">
      <c r="A28" s="123"/>
      <c r="B28" s="123"/>
      <c r="C28" s="124"/>
      <c r="D28" s="132"/>
      <c r="E28" s="132"/>
      <c r="F28" s="132"/>
      <c r="G28" s="132"/>
      <c r="H28" s="132"/>
      <c r="I28" s="132"/>
      <c r="J28" s="132"/>
      <c r="K28" s="132"/>
      <c r="L28" s="132"/>
      <c r="M28" s="132"/>
      <c r="N28" s="132"/>
      <c r="O28" s="132"/>
      <c r="P28" s="132"/>
      <c r="Q28" s="132"/>
    </row>
    <row r="29" spans="1:85" s="100" customFormat="1" hidden="1" outlineLevel="1" x14ac:dyDescent="0.15">
      <c r="A29" s="125"/>
      <c r="B29" s="134"/>
      <c r="C29" s="126"/>
      <c r="D29" s="135"/>
      <c r="E29" s="135"/>
      <c r="F29" s="135"/>
      <c r="G29" s="135"/>
      <c r="H29" s="135"/>
      <c r="I29" s="135"/>
      <c r="J29" s="135"/>
      <c r="K29" s="135"/>
      <c r="L29" s="135"/>
      <c r="M29" s="135"/>
      <c r="N29" s="135"/>
      <c r="O29" s="135"/>
      <c r="P29" s="135"/>
      <c r="Q29" s="135"/>
    </row>
    <row r="30" spans="1:85" s="100" customFormat="1" hidden="1" outlineLevel="1" x14ac:dyDescent="0.15">
      <c r="A30" s="125"/>
      <c r="B30" s="134"/>
      <c r="C30" s="126"/>
      <c r="D30" s="135"/>
      <c r="E30" s="135"/>
      <c r="F30" s="135"/>
      <c r="G30" s="135"/>
      <c r="H30" s="135"/>
      <c r="I30" s="135"/>
      <c r="J30" s="135"/>
      <c r="K30" s="135"/>
      <c r="L30" s="135"/>
      <c r="M30" s="135"/>
      <c r="N30" s="135"/>
      <c r="O30" s="135"/>
      <c r="P30" s="135"/>
      <c r="Q30" s="135"/>
    </row>
    <row r="31" spans="1:85" s="100" customFormat="1" collapsed="1" x14ac:dyDescent="0.15">
      <c r="A31" s="125"/>
      <c r="B31" s="134"/>
      <c r="C31" s="126"/>
      <c r="D31" s="135"/>
      <c r="E31" s="135"/>
      <c r="F31" s="135"/>
      <c r="G31" s="135"/>
      <c r="H31" s="135"/>
      <c r="I31" s="135"/>
      <c r="J31" s="135"/>
      <c r="K31" s="135"/>
      <c r="L31" s="135"/>
      <c r="M31" s="135"/>
      <c r="N31" s="135"/>
      <c r="O31" s="135"/>
      <c r="P31" s="135"/>
      <c r="Q31" s="135"/>
    </row>
    <row r="32" spans="1:85" ht="28" x14ac:dyDescent="0.15">
      <c r="A32" s="117" t="s">
        <v>55</v>
      </c>
      <c r="B32" s="117" t="s">
        <v>50</v>
      </c>
      <c r="C32" s="117" t="s">
        <v>22</v>
      </c>
      <c r="D32" s="128" t="str">
        <f>D$4</f>
        <v>jan-22</v>
      </c>
      <c r="E32" s="128" t="str">
        <f t="shared" ref="E32:O32" si="6">E$4</f>
        <v>feb-22</v>
      </c>
      <c r="F32" s="128" t="str">
        <f t="shared" si="6"/>
        <v>mar-22</v>
      </c>
      <c r="G32" s="128" t="str">
        <f t="shared" si="6"/>
        <v>apr-22</v>
      </c>
      <c r="H32" s="128" t="str">
        <f t="shared" si="6"/>
        <v>maj-22</v>
      </c>
      <c r="I32" s="128" t="str">
        <f t="shared" si="6"/>
        <v>jun-22</v>
      </c>
      <c r="J32" s="128" t="str">
        <f t="shared" si="6"/>
        <v>jul-22</v>
      </c>
      <c r="K32" s="128" t="str">
        <f t="shared" si="6"/>
        <v>aug-22</v>
      </c>
      <c r="L32" s="128" t="str">
        <f t="shared" si="6"/>
        <v>sep-22</v>
      </c>
      <c r="M32" s="128" t="str">
        <f t="shared" si="6"/>
        <v>okt-22</v>
      </c>
      <c r="N32" s="128" t="str">
        <f t="shared" si="6"/>
        <v>nov-22</v>
      </c>
      <c r="O32" s="128" t="str">
        <f t="shared" si="6"/>
        <v>dec-22</v>
      </c>
      <c r="P32" s="128" t="s">
        <v>46</v>
      </c>
      <c r="Q32" s="129"/>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row>
    <row r="33" spans="1:55" ht="14" x14ac:dyDescent="0.15">
      <c r="A33" s="122" t="s">
        <v>2</v>
      </c>
      <c r="B33" s="59">
        <v>0.25</v>
      </c>
      <c r="C33" s="62">
        <v>30</v>
      </c>
      <c r="D33" s="60"/>
      <c r="E33" s="60"/>
      <c r="F33" s="60"/>
      <c r="G33" s="60"/>
      <c r="H33" s="60"/>
      <c r="I33" s="60"/>
      <c r="J33" s="60"/>
      <c r="K33" s="60"/>
      <c r="L33" s="60"/>
      <c r="M33" s="60"/>
      <c r="N33" s="60"/>
      <c r="O33" s="60"/>
      <c r="P33" s="138">
        <f t="shared" ref="P33:P50" si="7">SUM(D33:O33)</f>
        <v>0</v>
      </c>
      <c r="Q33" s="129"/>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row>
    <row r="34" spans="1:55" ht="28" x14ac:dyDescent="0.15">
      <c r="A34" s="122" t="s">
        <v>3</v>
      </c>
      <c r="B34" s="59">
        <v>0.25</v>
      </c>
      <c r="C34" s="62">
        <v>30</v>
      </c>
      <c r="D34" s="60"/>
      <c r="E34" s="60"/>
      <c r="F34" s="60"/>
      <c r="G34" s="60"/>
      <c r="H34" s="60"/>
      <c r="I34" s="60"/>
      <c r="J34" s="60"/>
      <c r="K34" s="60"/>
      <c r="L34" s="60"/>
      <c r="M34" s="60"/>
      <c r="N34" s="60"/>
      <c r="O34" s="60"/>
      <c r="P34" s="138">
        <f t="shared" si="7"/>
        <v>0</v>
      </c>
      <c r="Q34" s="129"/>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row>
    <row r="35" spans="1:55" ht="28" x14ac:dyDescent="0.15">
      <c r="A35" s="122" t="s">
        <v>4</v>
      </c>
      <c r="B35" s="59">
        <v>0.25</v>
      </c>
      <c r="C35" s="62">
        <v>30</v>
      </c>
      <c r="D35" s="60"/>
      <c r="E35" s="60"/>
      <c r="F35" s="60"/>
      <c r="G35" s="60"/>
      <c r="H35" s="60"/>
      <c r="I35" s="60"/>
      <c r="J35" s="60"/>
      <c r="K35" s="60"/>
      <c r="L35" s="60"/>
      <c r="M35" s="60"/>
      <c r="N35" s="60"/>
      <c r="O35" s="60"/>
      <c r="P35" s="138">
        <f t="shared" si="7"/>
        <v>0</v>
      </c>
      <c r="Q35" s="129"/>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row>
    <row r="36" spans="1:55" ht="14" x14ac:dyDescent="0.15">
      <c r="A36" s="122" t="s">
        <v>5</v>
      </c>
      <c r="B36" s="59">
        <v>0.25</v>
      </c>
      <c r="C36" s="62">
        <v>30</v>
      </c>
      <c r="D36" s="60"/>
      <c r="E36" s="60"/>
      <c r="F36" s="60"/>
      <c r="G36" s="60"/>
      <c r="H36" s="60"/>
      <c r="I36" s="60"/>
      <c r="J36" s="60"/>
      <c r="K36" s="60"/>
      <c r="L36" s="60"/>
      <c r="M36" s="60"/>
      <c r="N36" s="60"/>
      <c r="O36" s="60"/>
      <c r="P36" s="138">
        <f t="shared" si="7"/>
        <v>0</v>
      </c>
      <c r="Q36" s="129"/>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row>
    <row r="37" spans="1:55" ht="28" x14ac:dyDescent="0.15">
      <c r="A37" s="122" t="s">
        <v>6</v>
      </c>
      <c r="B37" s="59">
        <v>0.25</v>
      </c>
      <c r="C37" s="62">
        <v>30</v>
      </c>
      <c r="D37" s="60"/>
      <c r="E37" s="60"/>
      <c r="F37" s="60"/>
      <c r="G37" s="60"/>
      <c r="H37" s="60"/>
      <c r="I37" s="60"/>
      <c r="J37" s="60"/>
      <c r="K37" s="60"/>
      <c r="L37" s="60"/>
      <c r="M37" s="60"/>
      <c r="N37" s="60"/>
      <c r="O37" s="60"/>
      <c r="P37" s="138">
        <f t="shared" si="7"/>
        <v>0</v>
      </c>
      <c r="Q37" s="129"/>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row>
    <row r="38" spans="1:55" ht="14" x14ac:dyDescent="0.15">
      <c r="A38" s="122" t="s">
        <v>7</v>
      </c>
      <c r="B38" s="59">
        <v>0.25</v>
      </c>
      <c r="C38" s="62">
        <v>30</v>
      </c>
      <c r="D38" s="60"/>
      <c r="E38" s="60"/>
      <c r="F38" s="60"/>
      <c r="G38" s="60"/>
      <c r="H38" s="60"/>
      <c r="I38" s="60"/>
      <c r="J38" s="60"/>
      <c r="K38" s="60"/>
      <c r="L38" s="60"/>
      <c r="M38" s="60"/>
      <c r="N38" s="60"/>
      <c r="O38" s="60"/>
      <c r="P38" s="138">
        <f t="shared" si="7"/>
        <v>0</v>
      </c>
      <c r="Q38" s="129"/>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row>
    <row r="39" spans="1:55" ht="28" x14ac:dyDescent="0.15">
      <c r="A39" s="122" t="s">
        <v>25</v>
      </c>
      <c r="B39" s="59">
        <v>0.25</v>
      </c>
      <c r="C39" s="62">
        <v>30</v>
      </c>
      <c r="D39" s="60"/>
      <c r="E39" s="60"/>
      <c r="F39" s="60"/>
      <c r="G39" s="60"/>
      <c r="H39" s="60"/>
      <c r="I39" s="60"/>
      <c r="J39" s="60"/>
      <c r="K39" s="60"/>
      <c r="L39" s="60"/>
      <c r="M39" s="60"/>
      <c r="N39" s="60"/>
      <c r="O39" s="60"/>
      <c r="P39" s="138">
        <f t="shared" si="7"/>
        <v>0</v>
      </c>
      <c r="Q39" s="129"/>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row>
    <row r="40" spans="1:55" ht="28" x14ac:dyDescent="0.15">
      <c r="A40" s="122" t="s">
        <v>8</v>
      </c>
      <c r="B40" s="59">
        <v>0.25</v>
      </c>
      <c r="C40" s="62">
        <v>30</v>
      </c>
      <c r="D40" s="60"/>
      <c r="E40" s="60"/>
      <c r="F40" s="60"/>
      <c r="G40" s="60"/>
      <c r="H40" s="60"/>
      <c r="I40" s="60"/>
      <c r="J40" s="60"/>
      <c r="K40" s="60"/>
      <c r="L40" s="60"/>
      <c r="M40" s="60"/>
      <c r="N40" s="60"/>
      <c r="O40" s="60"/>
      <c r="P40" s="138">
        <f t="shared" si="7"/>
        <v>0</v>
      </c>
      <c r="Q40" s="129"/>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row>
    <row r="41" spans="1:55" ht="14" x14ac:dyDescent="0.15">
      <c r="A41" s="122" t="s">
        <v>9</v>
      </c>
      <c r="B41" s="59">
        <v>0.25</v>
      </c>
      <c r="C41" s="62">
        <v>30</v>
      </c>
      <c r="D41" s="60"/>
      <c r="E41" s="60"/>
      <c r="F41" s="60"/>
      <c r="G41" s="60"/>
      <c r="H41" s="60"/>
      <c r="I41" s="60"/>
      <c r="J41" s="60"/>
      <c r="K41" s="60"/>
      <c r="L41" s="60"/>
      <c r="M41" s="60"/>
      <c r="N41" s="60"/>
      <c r="O41" s="60"/>
      <c r="P41" s="138">
        <f t="shared" si="7"/>
        <v>0</v>
      </c>
      <c r="Q41" s="129"/>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row>
    <row r="42" spans="1:55" ht="14" x14ac:dyDescent="0.15">
      <c r="A42" s="122" t="s">
        <v>10</v>
      </c>
      <c r="B42" s="59">
        <v>0.25</v>
      </c>
      <c r="C42" s="62">
        <v>30</v>
      </c>
      <c r="D42" s="60"/>
      <c r="E42" s="60"/>
      <c r="F42" s="60"/>
      <c r="G42" s="60"/>
      <c r="H42" s="60"/>
      <c r="I42" s="60"/>
      <c r="J42" s="60"/>
      <c r="K42" s="60"/>
      <c r="L42" s="60"/>
      <c r="M42" s="60"/>
      <c r="N42" s="60"/>
      <c r="O42" s="60"/>
      <c r="P42" s="138">
        <f t="shared" si="7"/>
        <v>0</v>
      </c>
      <c r="Q42" s="129"/>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row>
    <row r="43" spans="1:55" ht="28" x14ac:dyDescent="0.15">
      <c r="A43" s="122" t="s">
        <v>26</v>
      </c>
      <c r="B43" s="59">
        <v>0.25</v>
      </c>
      <c r="C43" s="62">
        <v>30</v>
      </c>
      <c r="D43" s="60"/>
      <c r="E43" s="60"/>
      <c r="F43" s="60"/>
      <c r="G43" s="60"/>
      <c r="H43" s="60"/>
      <c r="I43" s="60"/>
      <c r="J43" s="60"/>
      <c r="K43" s="60"/>
      <c r="L43" s="60"/>
      <c r="M43" s="60"/>
      <c r="N43" s="60"/>
      <c r="O43" s="60"/>
      <c r="P43" s="138">
        <f t="shared" si="7"/>
        <v>0</v>
      </c>
      <c r="Q43" s="129"/>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row>
    <row r="44" spans="1:55" ht="14" x14ac:dyDescent="0.15">
      <c r="A44" s="122" t="s">
        <v>307</v>
      </c>
      <c r="B44" s="59">
        <v>0.25</v>
      </c>
      <c r="C44" s="62">
        <v>30</v>
      </c>
      <c r="D44" s="60"/>
      <c r="E44" s="60"/>
      <c r="F44" s="60"/>
      <c r="G44" s="60"/>
      <c r="H44" s="60"/>
      <c r="I44" s="60"/>
      <c r="J44" s="60"/>
      <c r="K44" s="60"/>
      <c r="L44" s="60"/>
      <c r="M44" s="60"/>
      <c r="N44" s="60"/>
      <c r="O44" s="60"/>
      <c r="P44" s="138">
        <f t="shared" si="7"/>
        <v>0</v>
      </c>
      <c r="Q44" s="129"/>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row>
    <row r="45" spans="1:55" ht="14" x14ac:dyDescent="0.15">
      <c r="A45" s="122" t="s">
        <v>11</v>
      </c>
      <c r="B45" s="59">
        <v>0.25</v>
      </c>
      <c r="C45" s="62">
        <v>30</v>
      </c>
      <c r="D45" s="60"/>
      <c r="E45" s="60"/>
      <c r="F45" s="60"/>
      <c r="G45" s="60"/>
      <c r="H45" s="60"/>
      <c r="I45" s="60"/>
      <c r="J45" s="60"/>
      <c r="K45" s="60"/>
      <c r="L45" s="60"/>
      <c r="M45" s="60"/>
      <c r="N45" s="60"/>
      <c r="O45" s="60"/>
      <c r="P45" s="138">
        <f t="shared" si="7"/>
        <v>0</v>
      </c>
      <c r="Q45" s="129"/>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row>
    <row r="46" spans="1:55" ht="14" x14ac:dyDescent="0.15">
      <c r="A46" s="122" t="s">
        <v>12</v>
      </c>
      <c r="B46" s="59">
        <v>0.25</v>
      </c>
      <c r="C46" s="62">
        <v>30</v>
      </c>
      <c r="D46" s="60"/>
      <c r="E46" s="60"/>
      <c r="F46" s="60"/>
      <c r="G46" s="60"/>
      <c r="H46" s="60"/>
      <c r="I46" s="60"/>
      <c r="J46" s="60"/>
      <c r="K46" s="60"/>
      <c r="L46" s="60"/>
      <c r="M46" s="60"/>
      <c r="N46" s="60"/>
      <c r="O46" s="60"/>
      <c r="P46" s="138">
        <f t="shared" si="7"/>
        <v>0</v>
      </c>
      <c r="Q46" s="129"/>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row>
    <row r="47" spans="1:55" ht="14" x14ac:dyDescent="0.15">
      <c r="A47" s="122" t="s">
        <v>13</v>
      </c>
      <c r="B47" s="59">
        <v>0.25</v>
      </c>
      <c r="C47" s="62">
        <v>30</v>
      </c>
      <c r="D47" s="60"/>
      <c r="E47" s="60"/>
      <c r="F47" s="60"/>
      <c r="G47" s="60"/>
      <c r="H47" s="60"/>
      <c r="I47" s="60"/>
      <c r="J47" s="60"/>
      <c r="K47" s="60"/>
      <c r="L47" s="60"/>
      <c r="M47" s="60"/>
      <c r="N47" s="60"/>
      <c r="O47" s="60"/>
      <c r="P47" s="138">
        <f t="shared" si="7"/>
        <v>0</v>
      </c>
      <c r="Q47" s="129"/>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row>
    <row r="48" spans="1:55" ht="28" x14ac:dyDescent="0.15">
      <c r="A48" s="122" t="s">
        <v>14</v>
      </c>
      <c r="B48" s="59">
        <v>0.25</v>
      </c>
      <c r="C48" s="62">
        <v>30</v>
      </c>
      <c r="D48" s="60"/>
      <c r="E48" s="60"/>
      <c r="F48" s="60"/>
      <c r="G48" s="60"/>
      <c r="H48" s="60"/>
      <c r="I48" s="60"/>
      <c r="J48" s="60"/>
      <c r="K48" s="60"/>
      <c r="L48" s="60"/>
      <c r="M48" s="60"/>
      <c r="N48" s="60"/>
      <c r="O48" s="60"/>
      <c r="P48" s="138">
        <f t="shared" si="7"/>
        <v>0</v>
      </c>
      <c r="Q48" s="129"/>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row>
    <row r="49" spans="1:55" ht="14" x14ac:dyDescent="0.15">
      <c r="A49" s="122" t="s">
        <v>15</v>
      </c>
      <c r="B49" s="59">
        <v>0.25</v>
      </c>
      <c r="C49" s="62">
        <v>30</v>
      </c>
      <c r="D49" s="60"/>
      <c r="E49" s="60"/>
      <c r="F49" s="60"/>
      <c r="G49" s="60"/>
      <c r="H49" s="60"/>
      <c r="I49" s="60"/>
      <c r="J49" s="60"/>
      <c r="K49" s="60"/>
      <c r="L49" s="60"/>
      <c r="M49" s="60"/>
      <c r="N49" s="60"/>
      <c r="O49" s="60"/>
      <c r="P49" s="138">
        <f t="shared" si="7"/>
        <v>0</v>
      </c>
      <c r="Q49" s="129"/>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row>
    <row r="50" spans="1:55" s="2" customFormat="1" ht="27.5" customHeight="1" x14ac:dyDescent="0.15">
      <c r="A50" s="120" t="s">
        <v>29</v>
      </c>
      <c r="B50" s="120"/>
      <c r="C50" s="121"/>
      <c r="D50" s="131">
        <f t="shared" ref="D50:O50" si="8">SUM(D32:D49)</f>
        <v>0</v>
      </c>
      <c r="E50" s="131">
        <f t="shared" si="8"/>
        <v>0</v>
      </c>
      <c r="F50" s="131">
        <f t="shared" si="8"/>
        <v>0</v>
      </c>
      <c r="G50" s="131">
        <f t="shared" si="8"/>
        <v>0</v>
      </c>
      <c r="H50" s="131">
        <f t="shared" si="8"/>
        <v>0</v>
      </c>
      <c r="I50" s="131">
        <f t="shared" si="8"/>
        <v>0</v>
      </c>
      <c r="J50" s="131">
        <f t="shared" si="8"/>
        <v>0</v>
      </c>
      <c r="K50" s="131">
        <f t="shared" si="8"/>
        <v>0</v>
      </c>
      <c r="L50" s="131">
        <f t="shared" si="8"/>
        <v>0</v>
      </c>
      <c r="M50" s="131">
        <f t="shared" si="8"/>
        <v>0</v>
      </c>
      <c r="N50" s="131">
        <f t="shared" si="8"/>
        <v>0</v>
      </c>
      <c r="O50" s="131">
        <f t="shared" si="8"/>
        <v>0</v>
      </c>
      <c r="P50" s="131">
        <f t="shared" si="7"/>
        <v>0</v>
      </c>
      <c r="Q50" s="132"/>
    </row>
    <row r="51" spans="1:55" x14ac:dyDescent="0.15">
      <c r="A51" s="129"/>
      <c r="B51" s="129"/>
      <c r="C51" s="129"/>
      <c r="D51" s="129"/>
      <c r="E51" s="129"/>
      <c r="F51" s="129"/>
      <c r="G51" s="129"/>
      <c r="H51" s="129"/>
      <c r="I51" s="129"/>
      <c r="J51" s="129"/>
      <c r="K51" s="129"/>
      <c r="L51" s="129"/>
      <c r="M51" s="129"/>
      <c r="N51" s="129"/>
      <c r="O51" s="129"/>
      <c r="P51" s="129"/>
      <c r="Q51" s="129"/>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row>
    <row r="52" spans="1:55" ht="28" x14ac:dyDescent="0.15">
      <c r="A52" s="117" t="s">
        <v>54</v>
      </c>
      <c r="B52" s="117" t="s">
        <v>50</v>
      </c>
      <c r="C52" s="117"/>
      <c r="D52" s="128" t="str">
        <f>D$4</f>
        <v>jan-22</v>
      </c>
      <c r="E52" s="128" t="str">
        <f t="shared" ref="E52:O52" si="9">E$4</f>
        <v>feb-22</v>
      </c>
      <c r="F52" s="128" t="str">
        <f t="shared" si="9"/>
        <v>mar-22</v>
      </c>
      <c r="G52" s="128" t="str">
        <f t="shared" si="9"/>
        <v>apr-22</v>
      </c>
      <c r="H52" s="128" t="str">
        <f t="shared" si="9"/>
        <v>maj-22</v>
      </c>
      <c r="I52" s="128" t="str">
        <f t="shared" si="9"/>
        <v>jun-22</v>
      </c>
      <c r="J52" s="128" t="str">
        <f t="shared" si="9"/>
        <v>jul-22</v>
      </c>
      <c r="K52" s="128" t="str">
        <f t="shared" si="9"/>
        <v>aug-22</v>
      </c>
      <c r="L52" s="128" t="str">
        <f t="shared" si="9"/>
        <v>sep-22</v>
      </c>
      <c r="M52" s="128" t="str">
        <f t="shared" si="9"/>
        <v>okt-22</v>
      </c>
      <c r="N52" s="128" t="str">
        <f t="shared" si="9"/>
        <v>nov-22</v>
      </c>
      <c r="O52" s="128" t="str">
        <f t="shared" si="9"/>
        <v>dec-22</v>
      </c>
      <c r="P52" s="128" t="s">
        <v>46</v>
      </c>
      <c r="Q52" s="136"/>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row>
    <row r="53" spans="1:55" ht="28" x14ac:dyDescent="0.15">
      <c r="A53" s="122" t="s">
        <v>315</v>
      </c>
      <c r="B53" s="122"/>
      <c r="C53" s="127"/>
      <c r="D53" s="60"/>
      <c r="E53" s="60"/>
      <c r="F53" s="60"/>
      <c r="G53" s="60"/>
      <c r="H53" s="60"/>
      <c r="I53" s="60"/>
      <c r="J53" s="60"/>
      <c r="K53" s="60"/>
      <c r="L53" s="60"/>
      <c r="M53" s="60"/>
      <c r="N53" s="60"/>
      <c r="O53" s="60"/>
      <c r="P53" s="138">
        <f>SUM(D53:O53)</f>
        <v>0</v>
      </c>
      <c r="Q53" s="129"/>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row>
    <row r="54" spans="1:55" ht="28" x14ac:dyDescent="0.15">
      <c r="A54" s="122" t="s">
        <v>258</v>
      </c>
      <c r="B54" s="122"/>
      <c r="C54" s="127"/>
      <c r="D54" s="60"/>
      <c r="E54" s="60"/>
      <c r="F54" s="60"/>
      <c r="G54" s="60"/>
      <c r="H54" s="60"/>
      <c r="I54" s="60"/>
      <c r="J54" s="60"/>
      <c r="K54" s="60"/>
      <c r="L54" s="60"/>
      <c r="M54" s="60"/>
      <c r="N54" s="60"/>
      <c r="O54" s="60"/>
      <c r="P54" s="138">
        <f t="shared" ref="P54:P64" si="10">SUM(D54:O54)</f>
        <v>0</v>
      </c>
      <c r="Q54" s="129"/>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row>
    <row r="55" spans="1:55" ht="14" hidden="1" outlineLevel="1" x14ac:dyDescent="0.15">
      <c r="A55" s="122" t="s">
        <v>266</v>
      </c>
      <c r="B55" s="122"/>
      <c r="C55" s="304">
        <f>PrelSkatt</f>
        <v>0.25</v>
      </c>
      <c r="D55" s="138">
        <f>$C$55*SUM(D53:D54)</f>
        <v>0</v>
      </c>
      <c r="E55" s="138">
        <f t="shared" ref="E55:O55" si="11">$C$55*SUM(E53:E54)</f>
        <v>0</v>
      </c>
      <c r="F55" s="138">
        <f t="shared" si="11"/>
        <v>0</v>
      </c>
      <c r="G55" s="138">
        <f t="shared" si="11"/>
        <v>0</v>
      </c>
      <c r="H55" s="138">
        <f t="shared" si="11"/>
        <v>0</v>
      </c>
      <c r="I55" s="138">
        <f t="shared" si="11"/>
        <v>0</v>
      </c>
      <c r="J55" s="138">
        <f t="shared" si="11"/>
        <v>0</v>
      </c>
      <c r="K55" s="138">
        <f t="shared" si="11"/>
        <v>0</v>
      </c>
      <c r="L55" s="138">
        <f t="shared" si="11"/>
        <v>0</v>
      </c>
      <c r="M55" s="138">
        <f t="shared" si="11"/>
        <v>0</v>
      </c>
      <c r="N55" s="138">
        <f t="shared" si="11"/>
        <v>0</v>
      </c>
      <c r="O55" s="138">
        <f t="shared" si="11"/>
        <v>0</v>
      </c>
      <c r="P55" s="138">
        <f>SUM(D55:O55)</f>
        <v>0</v>
      </c>
      <c r="Q55" s="129"/>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row>
    <row r="56" spans="1:55" ht="12.75" customHeight="1" collapsed="1" x14ac:dyDescent="0.15">
      <c r="A56" s="122" t="s">
        <v>48</v>
      </c>
      <c r="B56" s="122"/>
      <c r="C56" s="304">
        <f>SocAvg</f>
        <v>0.31419999999999998</v>
      </c>
      <c r="D56" s="138">
        <f>$C$56*SUM(D53:D54)</f>
        <v>0</v>
      </c>
      <c r="E56" s="138">
        <f t="shared" ref="E56:O56" si="12">$C$56*SUM(E53:E54)</f>
        <v>0</v>
      </c>
      <c r="F56" s="138">
        <f t="shared" si="12"/>
        <v>0</v>
      </c>
      <c r="G56" s="138">
        <f t="shared" si="12"/>
        <v>0</v>
      </c>
      <c r="H56" s="138">
        <f t="shared" si="12"/>
        <v>0</v>
      </c>
      <c r="I56" s="138">
        <f t="shared" si="12"/>
        <v>0</v>
      </c>
      <c r="J56" s="138">
        <f t="shared" si="12"/>
        <v>0</v>
      </c>
      <c r="K56" s="138">
        <f t="shared" si="12"/>
        <v>0</v>
      </c>
      <c r="L56" s="138">
        <f t="shared" si="12"/>
        <v>0</v>
      </c>
      <c r="M56" s="138">
        <f t="shared" si="12"/>
        <v>0</v>
      </c>
      <c r="N56" s="138">
        <f t="shared" si="12"/>
        <v>0</v>
      </c>
      <c r="O56" s="138">
        <f t="shared" si="12"/>
        <v>0</v>
      </c>
      <c r="P56" s="138">
        <f t="shared" si="10"/>
        <v>0</v>
      </c>
      <c r="Q56" s="129"/>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row>
    <row r="57" spans="1:55" ht="14" x14ac:dyDescent="0.15">
      <c r="A57" s="122" t="s">
        <v>19</v>
      </c>
      <c r="B57" s="122"/>
      <c r="C57" s="127"/>
      <c r="D57" s="60"/>
      <c r="E57" s="60"/>
      <c r="F57" s="60"/>
      <c r="G57" s="60"/>
      <c r="H57" s="60"/>
      <c r="I57" s="60"/>
      <c r="J57" s="60"/>
      <c r="K57" s="60"/>
      <c r="L57" s="60"/>
      <c r="M57" s="60"/>
      <c r="N57" s="60"/>
      <c r="O57" s="60"/>
      <c r="P57" s="138">
        <f t="shared" si="10"/>
        <v>0</v>
      </c>
      <c r="Q57" s="129"/>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row>
    <row r="58" spans="1:55" ht="28" x14ac:dyDescent="0.15">
      <c r="A58" s="122" t="s">
        <v>58</v>
      </c>
      <c r="B58" s="122"/>
      <c r="C58" s="127"/>
      <c r="D58" s="60"/>
      <c r="E58" s="60"/>
      <c r="F58" s="60"/>
      <c r="G58" s="60"/>
      <c r="H58" s="60"/>
      <c r="I58" s="60"/>
      <c r="J58" s="60"/>
      <c r="K58" s="60"/>
      <c r="L58" s="60"/>
      <c r="M58" s="60"/>
      <c r="N58" s="60"/>
      <c r="O58" s="60"/>
      <c r="P58" s="138">
        <f t="shared" si="10"/>
        <v>0</v>
      </c>
      <c r="Q58" s="129"/>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row>
    <row r="59" spans="1:55" ht="14" x14ac:dyDescent="0.15">
      <c r="A59" s="122" t="s">
        <v>16</v>
      </c>
      <c r="B59" s="122"/>
      <c r="C59" s="304">
        <f>LonSkatt</f>
        <v>0.24260000000000001</v>
      </c>
      <c r="D59" s="138">
        <f t="shared" ref="D59:O59" si="13">$C$59*D58</f>
        <v>0</v>
      </c>
      <c r="E59" s="138">
        <f t="shared" si="13"/>
        <v>0</v>
      </c>
      <c r="F59" s="138">
        <f t="shared" si="13"/>
        <v>0</v>
      </c>
      <c r="G59" s="138">
        <f t="shared" si="13"/>
        <v>0</v>
      </c>
      <c r="H59" s="138">
        <f t="shared" si="13"/>
        <v>0</v>
      </c>
      <c r="I59" s="138">
        <f t="shared" si="13"/>
        <v>0</v>
      </c>
      <c r="J59" s="138">
        <f t="shared" si="13"/>
        <v>0</v>
      </c>
      <c r="K59" s="138">
        <f t="shared" si="13"/>
        <v>0</v>
      </c>
      <c r="L59" s="138">
        <f t="shared" si="13"/>
        <v>0</v>
      </c>
      <c r="M59" s="138">
        <f t="shared" si="13"/>
        <v>0</v>
      </c>
      <c r="N59" s="138">
        <f t="shared" si="13"/>
        <v>0</v>
      </c>
      <c r="O59" s="138">
        <f t="shared" si="13"/>
        <v>0</v>
      </c>
      <c r="P59" s="138">
        <f t="shared" si="10"/>
        <v>0</v>
      </c>
      <c r="Q59" s="129"/>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row>
    <row r="60" spans="1:55" ht="28" x14ac:dyDescent="0.15">
      <c r="A60" s="122" t="s">
        <v>45</v>
      </c>
      <c r="B60" s="122"/>
      <c r="C60" s="127"/>
      <c r="D60" s="60"/>
      <c r="E60" s="60"/>
      <c r="F60" s="60"/>
      <c r="G60" s="60"/>
      <c r="H60" s="60"/>
      <c r="I60" s="60"/>
      <c r="J60" s="60"/>
      <c r="K60" s="60"/>
      <c r="L60" s="60"/>
      <c r="M60" s="60"/>
      <c r="N60" s="60"/>
      <c r="O60" s="60"/>
      <c r="P60" s="138">
        <f t="shared" si="10"/>
        <v>0</v>
      </c>
      <c r="Q60" s="129"/>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row>
    <row r="61" spans="1:55" ht="14" x14ac:dyDescent="0.15">
      <c r="A61" s="122" t="s">
        <v>17</v>
      </c>
      <c r="B61" s="59">
        <v>0.25</v>
      </c>
      <c r="C61" s="127"/>
      <c r="D61" s="60"/>
      <c r="E61" s="60"/>
      <c r="F61" s="60"/>
      <c r="G61" s="60"/>
      <c r="H61" s="60"/>
      <c r="I61" s="60"/>
      <c r="J61" s="60"/>
      <c r="K61" s="60"/>
      <c r="L61" s="60"/>
      <c r="M61" s="60"/>
      <c r="N61" s="60"/>
      <c r="O61" s="60"/>
      <c r="P61" s="138">
        <f t="shared" si="10"/>
        <v>0</v>
      </c>
      <c r="Q61" s="129"/>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row>
    <row r="62" spans="1:55" ht="14" x14ac:dyDescent="0.15">
      <c r="A62" s="122" t="s">
        <v>18</v>
      </c>
      <c r="B62" s="122"/>
      <c r="C62" s="127"/>
      <c r="D62" s="60"/>
      <c r="E62" s="60"/>
      <c r="F62" s="60"/>
      <c r="G62" s="60"/>
      <c r="H62" s="60"/>
      <c r="I62" s="60"/>
      <c r="J62" s="60"/>
      <c r="K62" s="60"/>
      <c r="L62" s="60"/>
      <c r="M62" s="60"/>
      <c r="N62" s="60"/>
      <c r="O62" s="60"/>
      <c r="P62" s="138">
        <f t="shared" si="10"/>
        <v>0</v>
      </c>
      <c r="Q62" s="129"/>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row>
    <row r="63" spans="1:55" s="6" customFormat="1" ht="36" customHeight="1" x14ac:dyDescent="0.15">
      <c r="A63" s="122" t="s">
        <v>20</v>
      </c>
      <c r="B63" s="59">
        <v>0.25</v>
      </c>
      <c r="C63" s="122"/>
      <c r="D63" s="61"/>
      <c r="E63" s="61"/>
      <c r="F63" s="61"/>
      <c r="G63" s="61"/>
      <c r="H63" s="61"/>
      <c r="I63" s="61"/>
      <c r="J63" s="61"/>
      <c r="K63" s="61"/>
      <c r="L63" s="61"/>
      <c r="M63" s="61"/>
      <c r="N63" s="61"/>
      <c r="O63" s="61"/>
      <c r="P63" s="160">
        <f t="shared" si="10"/>
        <v>0</v>
      </c>
      <c r="Q63" s="141"/>
    </row>
    <row r="64" spans="1:55" s="2" customFormat="1" ht="15" customHeight="1" x14ac:dyDescent="0.15">
      <c r="A64" s="121" t="s">
        <v>28</v>
      </c>
      <c r="B64" s="120"/>
      <c r="C64" s="121"/>
      <c r="D64" s="131">
        <f>SUM(D52:D63)-D55</f>
        <v>0</v>
      </c>
      <c r="E64" s="131">
        <f t="shared" ref="E64:O64" si="14">SUM(E52:E63)-E55</f>
        <v>0</v>
      </c>
      <c r="F64" s="131">
        <f t="shared" si="14"/>
        <v>0</v>
      </c>
      <c r="G64" s="131">
        <f t="shared" si="14"/>
        <v>0</v>
      </c>
      <c r="H64" s="131">
        <f t="shared" si="14"/>
        <v>0</v>
      </c>
      <c r="I64" s="131">
        <f t="shared" si="14"/>
        <v>0</v>
      </c>
      <c r="J64" s="131">
        <f t="shared" si="14"/>
        <v>0</v>
      </c>
      <c r="K64" s="131">
        <f t="shared" si="14"/>
        <v>0</v>
      </c>
      <c r="L64" s="131">
        <f t="shared" si="14"/>
        <v>0</v>
      </c>
      <c r="M64" s="131">
        <f t="shared" si="14"/>
        <v>0</v>
      </c>
      <c r="N64" s="131">
        <f t="shared" si="14"/>
        <v>0</v>
      </c>
      <c r="O64" s="131">
        <f t="shared" si="14"/>
        <v>0</v>
      </c>
      <c r="P64" s="131">
        <f t="shared" si="10"/>
        <v>0</v>
      </c>
      <c r="Q64" s="132"/>
    </row>
    <row r="65" spans="1:85" x14ac:dyDescent="0.15">
      <c r="A65" s="129"/>
      <c r="B65" s="129"/>
      <c r="C65" s="129"/>
      <c r="D65" s="129"/>
      <c r="E65" s="129"/>
      <c r="F65" s="129"/>
      <c r="G65" s="129"/>
      <c r="H65" s="129"/>
      <c r="I65" s="129"/>
      <c r="J65" s="129"/>
      <c r="K65" s="129"/>
      <c r="L65" s="129"/>
      <c r="M65" s="129"/>
      <c r="N65" s="129"/>
      <c r="O65" s="129"/>
      <c r="P65" s="129"/>
      <c r="Q65" s="129"/>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row>
    <row r="66" spans="1:85" s="2" customFormat="1" ht="28" x14ac:dyDescent="0.15">
      <c r="A66" s="120" t="s">
        <v>175</v>
      </c>
      <c r="B66" s="120"/>
      <c r="C66" s="121"/>
      <c r="D66" s="131">
        <f t="shared" ref="D66:O66" si="15">D27-D50-D64</f>
        <v>0</v>
      </c>
      <c r="E66" s="131">
        <f t="shared" si="15"/>
        <v>0</v>
      </c>
      <c r="F66" s="131">
        <f t="shared" si="15"/>
        <v>0</v>
      </c>
      <c r="G66" s="131">
        <f t="shared" si="15"/>
        <v>0</v>
      </c>
      <c r="H66" s="131">
        <f t="shared" si="15"/>
        <v>0</v>
      </c>
      <c r="I66" s="131">
        <f t="shared" si="15"/>
        <v>0</v>
      </c>
      <c r="J66" s="131">
        <f t="shared" si="15"/>
        <v>0</v>
      </c>
      <c r="K66" s="131">
        <f t="shared" si="15"/>
        <v>0</v>
      </c>
      <c r="L66" s="131">
        <f t="shared" si="15"/>
        <v>0</v>
      </c>
      <c r="M66" s="131">
        <f t="shared" si="15"/>
        <v>0</v>
      </c>
      <c r="N66" s="131">
        <f t="shared" si="15"/>
        <v>0</v>
      </c>
      <c r="O66" s="131">
        <f t="shared" si="15"/>
        <v>0</v>
      </c>
      <c r="P66" s="131">
        <f>SUM(D66:O66)</f>
        <v>0</v>
      </c>
      <c r="Q66" s="132"/>
    </row>
    <row r="67" spans="1:85" s="2" customFormat="1" x14ac:dyDescent="0.15">
      <c r="A67" s="123"/>
      <c r="B67" s="123"/>
      <c r="C67" s="124"/>
      <c r="D67" s="132"/>
      <c r="E67" s="132"/>
      <c r="F67" s="132"/>
      <c r="G67" s="132"/>
      <c r="H67" s="132"/>
      <c r="I67" s="132"/>
      <c r="J67" s="132"/>
      <c r="K67" s="132"/>
      <c r="L67" s="132"/>
      <c r="M67" s="132"/>
      <c r="N67" s="132"/>
      <c r="O67" s="132"/>
      <c r="P67" s="132"/>
      <c r="Q67" s="132"/>
    </row>
    <row r="68" spans="1:85" s="2" customFormat="1" ht="42" x14ac:dyDescent="0.15">
      <c r="A68" s="117" t="s">
        <v>385</v>
      </c>
      <c r="B68" s="428" t="s">
        <v>386</v>
      </c>
      <c r="C68" s="428"/>
      <c r="D68" s="128" t="str">
        <f>D$4</f>
        <v>jan-22</v>
      </c>
      <c r="E68" s="128" t="str">
        <f t="shared" ref="E68:O68" si="16">E$4</f>
        <v>feb-22</v>
      </c>
      <c r="F68" s="128" t="str">
        <f t="shared" si="16"/>
        <v>mar-22</v>
      </c>
      <c r="G68" s="128" t="str">
        <f t="shared" si="16"/>
        <v>apr-22</v>
      </c>
      <c r="H68" s="128" t="str">
        <f t="shared" si="16"/>
        <v>maj-22</v>
      </c>
      <c r="I68" s="128" t="str">
        <f t="shared" si="16"/>
        <v>jun-22</v>
      </c>
      <c r="J68" s="128" t="str">
        <f t="shared" si="16"/>
        <v>jul-22</v>
      </c>
      <c r="K68" s="128" t="str">
        <f t="shared" si="16"/>
        <v>aug-22</v>
      </c>
      <c r="L68" s="128" t="str">
        <f t="shared" si="16"/>
        <v>sep-22</v>
      </c>
      <c r="M68" s="128" t="str">
        <f t="shared" si="16"/>
        <v>okt-22</v>
      </c>
      <c r="N68" s="128" t="str">
        <f t="shared" si="16"/>
        <v>nov-22</v>
      </c>
      <c r="O68" s="128" t="str">
        <f t="shared" si="16"/>
        <v>dec-22</v>
      </c>
      <c r="P68" s="128" t="s">
        <v>46</v>
      </c>
      <c r="Q68" s="132"/>
    </row>
    <row r="69" spans="1:85" ht="28" x14ac:dyDescent="0.15">
      <c r="A69" s="165" t="s">
        <v>186</v>
      </c>
      <c r="B69" s="163"/>
      <c r="C69" s="178"/>
      <c r="D69" s="60"/>
      <c r="E69" s="60"/>
      <c r="F69" s="60"/>
      <c r="G69" s="60"/>
      <c r="H69" s="60"/>
      <c r="I69" s="60"/>
      <c r="J69" s="60"/>
      <c r="K69" s="60"/>
      <c r="L69" s="60"/>
      <c r="M69" s="60"/>
      <c r="N69" s="60"/>
      <c r="O69" s="60"/>
      <c r="P69" s="138">
        <f>SUM(D69:O69)</f>
        <v>0</v>
      </c>
      <c r="Q69" s="129"/>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row>
    <row r="70" spans="1:85" s="2" customFormat="1" ht="28" x14ac:dyDescent="0.15">
      <c r="A70" s="120" t="s">
        <v>210</v>
      </c>
      <c r="B70" s="120"/>
      <c r="C70" s="121"/>
      <c r="D70" s="131">
        <f>D66-D69</f>
        <v>0</v>
      </c>
      <c r="E70" s="131">
        <f t="shared" ref="E70:O70" si="17">E66-E69</f>
        <v>0</v>
      </c>
      <c r="F70" s="131">
        <f t="shared" si="17"/>
        <v>0</v>
      </c>
      <c r="G70" s="131">
        <f t="shared" si="17"/>
        <v>0</v>
      </c>
      <c r="H70" s="131">
        <f t="shared" si="17"/>
        <v>0</v>
      </c>
      <c r="I70" s="131">
        <f t="shared" si="17"/>
        <v>0</v>
      </c>
      <c r="J70" s="131">
        <f t="shared" si="17"/>
        <v>0</v>
      </c>
      <c r="K70" s="131">
        <f t="shared" si="17"/>
        <v>0</v>
      </c>
      <c r="L70" s="131">
        <f t="shared" si="17"/>
        <v>0</v>
      </c>
      <c r="M70" s="131">
        <f t="shared" si="17"/>
        <v>0</v>
      </c>
      <c r="N70" s="131">
        <f t="shared" si="17"/>
        <v>0</v>
      </c>
      <c r="O70" s="131">
        <f t="shared" si="17"/>
        <v>0</v>
      </c>
      <c r="P70" s="131">
        <f>SUM(D70:O70)</f>
        <v>0</v>
      </c>
      <c r="Q70" s="132"/>
    </row>
    <row r="71" spans="1:85" s="2" customFormat="1" x14ac:dyDescent="0.15">
      <c r="A71" s="123"/>
      <c r="B71" s="123"/>
      <c r="C71" s="124"/>
      <c r="D71" s="132"/>
      <c r="E71" s="132"/>
      <c r="F71" s="132"/>
      <c r="G71" s="132"/>
      <c r="H71" s="132"/>
      <c r="I71" s="132"/>
      <c r="J71" s="132"/>
      <c r="K71" s="132"/>
      <c r="L71" s="132"/>
      <c r="M71" s="132"/>
      <c r="N71" s="132"/>
      <c r="O71" s="132"/>
      <c r="P71" s="132"/>
      <c r="Q71" s="132"/>
    </row>
    <row r="72" spans="1:85" s="2" customFormat="1" x14ac:dyDescent="0.15">
      <c r="A72" s="123"/>
      <c r="B72" s="123"/>
      <c r="C72" s="124"/>
      <c r="D72" s="132"/>
      <c r="E72" s="132"/>
      <c r="F72" s="132"/>
      <c r="G72" s="132"/>
      <c r="H72" s="132"/>
      <c r="I72" s="132"/>
      <c r="J72" s="132"/>
      <c r="K72" s="132"/>
      <c r="L72" s="132"/>
      <c r="M72" s="132"/>
      <c r="N72" s="132"/>
      <c r="O72" s="132"/>
      <c r="P72" s="132"/>
      <c r="Q72" s="132"/>
    </row>
    <row r="73" spans="1:85" ht="14" x14ac:dyDescent="0.15">
      <c r="A73" s="165" t="s">
        <v>21</v>
      </c>
      <c r="B73" s="163"/>
      <c r="C73" s="178"/>
      <c r="D73" s="39">
        <f>-'Likvid Bud År2'!F99-'Likvid Bud År2'!F103</f>
        <v>0</v>
      </c>
      <c r="E73" s="39">
        <f>-'Likvid Bud År2'!G99-'Likvid Bud År2'!G103</f>
        <v>0</v>
      </c>
      <c r="F73" s="39">
        <f>-'Likvid Bud År2'!H99-'Likvid Bud År2'!H103</f>
        <v>0</v>
      </c>
      <c r="G73" s="39">
        <f>-'Likvid Bud År2'!I99-'Likvid Bud År2'!I103</f>
        <v>0</v>
      </c>
      <c r="H73" s="39">
        <f>-'Likvid Bud År2'!J99-'Likvid Bud År2'!J103</f>
        <v>0</v>
      </c>
      <c r="I73" s="39">
        <f>-'Likvid Bud År2'!K99-'Likvid Bud År2'!K103</f>
        <v>0</v>
      </c>
      <c r="J73" s="39">
        <f>-'Likvid Bud År2'!L99-'Likvid Bud År2'!L103</f>
        <v>0</v>
      </c>
      <c r="K73" s="39">
        <f>-'Likvid Bud År2'!M99-'Likvid Bud År2'!M103</f>
        <v>0</v>
      </c>
      <c r="L73" s="39">
        <f>-'Likvid Bud År2'!N99-'Likvid Bud År2'!N103</f>
        <v>0</v>
      </c>
      <c r="M73" s="39">
        <f>-'Likvid Bud År2'!O99-'Likvid Bud År2'!O103</f>
        <v>0</v>
      </c>
      <c r="N73" s="39">
        <f>-'Likvid Bud År2'!P99-'Likvid Bud År2'!P103</f>
        <v>0</v>
      </c>
      <c r="O73" s="39">
        <f>-'Likvid Bud År2'!Q99-'Likvid Bud År2'!Q103</f>
        <v>0</v>
      </c>
      <c r="P73" s="138">
        <f>SUM(D73:O73)</f>
        <v>0</v>
      </c>
      <c r="Q73" s="129"/>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row>
    <row r="74" spans="1:85" x14ac:dyDescent="0.15">
      <c r="A74" s="136"/>
      <c r="B74" s="136"/>
      <c r="C74" s="136"/>
      <c r="D74" s="129"/>
      <c r="E74" s="129"/>
      <c r="F74" s="129"/>
      <c r="G74" s="129"/>
      <c r="H74" s="129"/>
      <c r="I74" s="129"/>
      <c r="J74" s="129"/>
      <c r="K74" s="129"/>
      <c r="L74" s="129"/>
      <c r="M74" s="129"/>
      <c r="N74" s="129"/>
      <c r="O74" s="129"/>
      <c r="P74" s="129"/>
      <c r="Q74" s="129"/>
      <c r="R74" s="4"/>
      <c r="S74" s="85"/>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row>
    <row r="75" spans="1:85" s="2" customFormat="1" ht="14" x14ac:dyDescent="0.15">
      <c r="A75" s="120" t="s">
        <v>31</v>
      </c>
      <c r="B75" s="120"/>
      <c r="C75" s="121"/>
      <c r="D75" s="131">
        <f t="shared" ref="D75:O75" si="18">D70-D73</f>
        <v>0</v>
      </c>
      <c r="E75" s="131">
        <f t="shared" si="18"/>
        <v>0</v>
      </c>
      <c r="F75" s="131">
        <f t="shared" si="18"/>
        <v>0</v>
      </c>
      <c r="G75" s="131">
        <f t="shared" si="18"/>
        <v>0</v>
      </c>
      <c r="H75" s="131">
        <f t="shared" si="18"/>
        <v>0</v>
      </c>
      <c r="I75" s="131">
        <f t="shared" si="18"/>
        <v>0</v>
      </c>
      <c r="J75" s="131">
        <f t="shared" si="18"/>
        <v>0</v>
      </c>
      <c r="K75" s="131">
        <f t="shared" si="18"/>
        <v>0</v>
      </c>
      <c r="L75" s="131">
        <f t="shared" si="18"/>
        <v>0</v>
      </c>
      <c r="M75" s="131">
        <f t="shared" si="18"/>
        <v>0</v>
      </c>
      <c r="N75" s="131">
        <f t="shared" si="18"/>
        <v>0</v>
      </c>
      <c r="O75" s="131">
        <f t="shared" si="18"/>
        <v>0</v>
      </c>
      <c r="P75" s="131">
        <f>SUM(D75:O75)</f>
        <v>0</v>
      </c>
      <c r="Q75" s="132"/>
    </row>
    <row r="76" spans="1:85" x14ac:dyDescent="0.15">
      <c r="A76" s="116"/>
      <c r="B76" s="116"/>
      <c r="C76" s="114"/>
      <c r="D76" s="129"/>
      <c r="E76" s="129"/>
      <c r="F76" s="129"/>
      <c r="G76" s="129"/>
      <c r="H76" s="129"/>
      <c r="I76" s="129"/>
      <c r="J76" s="129"/>
      <c r="K76" s="129"/>
      <c r="L76" s="129"/>
      <c r="M76" s="129"/>
      <c r="N76" s="129"/>
      <c r="O76" s="129"/>
      <c r="P76" s="129"/>
      <c r="Q76" s="129"/>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row>
    <row r="77" spans="1:85" x14ac:dyDescent="0.15">
      <c r="A77" s="4"/>
      <c r="B77"/>
      <c r="C77"/>
      <c r="D77"/>
      <c r="E77"/>
      <c r="F77"/>
      <c r="G77"/>
      <c r="H77"/>
      <c r="I77"/>
      <c r="J77"/>
      <c r="K77"/>
      <c r="L77"/>
      <c r="M77"/>
      <c r="N77"/>
      <c r="O77"/>
      <c r="P77"/>
      <c r="Q77"/>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row>
    <row r="78" spans="1:85" x14ac:dyDescent="0.15">
      <c r="A78" s="81"/>
      <c r="B78"/>
      <c r="C78"/>
      <c r="D78"/>
      <c r="E78"/>
      <c r="F78"/>
      <c r="G78"/>
      <c r="H78"/>
      <c r="I78"/>
      <c r="J78"/>
      <c r="K78"/>
      <c r="L78"/>
      <c r="M78"/>
      <c r="N78"/>
      <c r="O78"/>
      <c r="P78"/>
      <c r="Q78"/>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row>
    <row r="79" spans="1:85" x14ac:dyDescent="0.15">
      <c r="A79"/>
      <c r="B79"/>
      <c r="C79"/>
      <c r="D79"/>
      <c r="E79"/>
      <c r="F79"/>
      <c r="G79"/>
      <c r="H79"/>
      <c r="I79"/>
      <c r="J79"/>
      <c r="K79"/>
      <c r="L79"/>
      <c r="M79"/>
      <c r="N79"/>
      <c r="O79"/>
      <c r="P79"/>
      <c r="Q79"/>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row>
    <row r="80" spans="1:85" x14ac:dyDescent="0.15">
      <c r="B80"/>
      <c r="C80"/>
      <c r="D80"/>
      <c r="E80"/>
      <c r="F80"/>
      <c r="G80"/>
      <c r="H80"/>
      <c r="I80"/>
      <c r="J80"/>
      <c r="K80"/>
      <c r="L80"/>
      <c r="M80"/>
      <c r="N80"/>
      <c r="O80"/>
      <c r="P80"/>
      <c r="Q80"/>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row>
    <row r="81" spans="1:85" x14ac:dyDescent="0.15">
      <c r="A81"/>
      <c r="B81"/>
      <c r="C81"/>
      <c r="D81"/>
      <c r="E81"/>
      <c r="F81"/>
      <c r="G81"/>
      <c r="H81"/>
      <c r="I81"/>
      <c r="J81"/>
      <c r="K81"/>
      <c r="L81"/>
      <c r="M81"/>
      <c r="N81"/>
      <c r="O81"/>
      <c r="P81"/>
      <c r="Q81"/>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row>
    <row r="82" spans="1:85" ht="24.75" customHeight="1" x14ac:dyDescent="0.15">
      <c r="A82"/>
      <c r="B82"/>
      <c r="C82"/>
      <c r="D82"/>
      <c r="E82"/>
      <c r="F82"/>
      <c r="G82"/>
      <c r="H82"/>
      <c r="I82"/>
      <c r="J82"/>
      <c r="K82"/>
      <c r="L82"/>
      <c r="M82"/>
      <c r="N82"/>
      <c r="O82"/>
      <c r="P82"/>
      <c r="Q82"/>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row>
    <row r="83" spans="1:85" ht="24.75" customHeight="1" x14ac:dyDescent="0.15">
      <c r="A83"/>
      <c r="B83"/>
      <c r="C83"/>
      <c r="D83"/>
      <c r="E83"/>
      <c r="F83"/>
      <c r="G83"/>
      <c r="H83"/>
      <c r="I83"/>
      <c r="J83"/>
      <c r="K83"/>
      <c r="L83"/>
      <c r="M83"/>
      <c r="N83"/>
      <c r="O83"/>
      <c r="P83"/>
      <c r="Q83"/>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row>
    <row r="84" spans="1:85" x14ac:dyDescent="0.15">
      <c r="A84"/>
      <c r="B84"/>
      <c r="C84"/>
      <c r="D84"/>
      <c r="E84"/>
      <c r="F84"/>
      <c r="G84"/>
      <c r="H84"/>
      <c r="I84"/>
      <c r="J84"/>
      <c r="K84"/>
      <c r="L84"/>
      <c r="M84"/>
      <c r="N84"/>
      <c r="O84"/>
      <c r="P84"/>
      <c r="Q8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row>
    <row r="85" spans="1:85" x14ac:dyDescent="0.15">
      <c r="A85"/>
      <c r="B85"/>
      <c r="C85"/>
      <c r="D85"/>
      <c r="E85"/>
      <c r="F85"/>
      <c r="G85"/>
      <c r="H85"/>
      <c r="I85"/>
      <c r="J85"/>
      <c r="K85"/>
      <c r="L85"/>
      <c r="M85"/>
      <c r="N85"/>
      <c r="O85"/>
      <c r="P85"/>
      <c r="Q85"/>
    </row>
  </sheetData>
  <sheetProtection sheet="1" formatCells="0" formatColumns="0" formatRows="0"/>
  <mergeCells count="2">
    <mergeCell ref="A20:D20"/>
    <mergeCell ref="B68:C68"/>
  </mergeCells>
  <conditionalFormatting sqref="D22:O22">
    <cfRule type="expression" dxfId="2" priority="2">
      <formula>IF(LagerHantering=2,TRUE,FALSE)</formula>
    </cfRule>
  </conditionalFormatting>
  <conditionalFormatting sqref="P22">
    <cfRule type="expression" dxfId="1" priority="1">
      <formula>IF(LagerHantering=2,TRUE,FALSE)</formula>
    </cfRule>
  </conditionalFormatting>
  <dataValidations count="2">
    <dataValidation type="list" allowBlank="1" showInputMessage="1" showErrorMessage="1" sqref="C5:C9 C13:C16 C33:C49" xr:uid="{00000000-0002-0000-0600-000000000000}">
      <formula1>TblKredTid</formula1>
    </dataValidation>
    <dataValidation type="list" allowBlank="1" showInputMessage="1" showErrorMessage="1" sqref="B5:B9 B61 B63 B13:B16 B33:B49" xr:uid="{00000000-0002-0000-0600-000001000000}">
      <formula1>TblIntTyp</formula1>
    </dataValidation>
  </dataValidations>
  <hyperlinks>
    <hyperlink ref="B68:C68" location="CalcHelpDep" display="Beräkn hjälp Avskrivn" xr:uid="{D8AD2B49-96BB-4600-9B97-EAE739F9E002}"/>
  </hyperlinks>
  <pageMargins left="0.23622047244094491" right="0.23622047244094491" top="0.74803149606299213" bottom="0.74803149606299213" header="0.31496062992125984" footer="0.31496062992125984"/>
  <pageSetup paperSize="9" scale="90" orientation="landscape" blackAndWhite="1" r:id="rId1"/>
  <rowBreaks count="2" manualBreakCount="2">
    <brk id="30" max="16383" man="1"/>
    <brk id="51"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
    <tabColor theme="8"/>
  </sheetPr>
  <dimension ref="A1:G80"/>
  <sheetViews>
    <sheetView showGridLines="0" topLeftCell="A29" zoomScale="90" zoomScaleNormal="90" workbookViewId="0">
      <selection activeCell="K103" sqref="K103"/>
    </sheetView>
  </sheetViews>
  <sheetFormatPr baseColWidth="10" defaultColWidth="8.1640625" defaultRowHeight="13" x14ac:dyDescent="0.15"/>
  <cols>
    <col min="1" max="1" width="45.33203125" style="73" customWidth="1"/>
    <col min="2" max="2" width="16" style="72" customWidth="1"/>
    <col min="3" max="3" width="1.6640625" style="73" customWidth="1"/>
    <col min="4" max="16384" width="8.1640625" style="73"/>
  </cols>
  <sheetData>
    <row r="1" spans="1:6" ht="16" x14ac:dyDescent="0.2">
      <c r="A1" s="168" t="s">
        <v>96</v>
      </c>
      <c r="B1" s="169"/>
      <c r="C1" s="169"/>
    </row>
    <row r="2" spans="1:6" x14ac:dyDescent="0.15">
      <c r="A2" s="115" t="str">
        <f>"Alla belopp "&amp;Kapitalbehov!$F$5</f>
        <v>Alla belopp kronor (kr)</v>
      </c>
      <c r="B2" s="171" t="s">
        <v>180</v>
      </c>
      <c r="C2" s="169"/>
    </row>
    <row r="3" spans="1:6" x14ac:dyDescent="0.15">
      <c r="A3" s="169" t="s">
        <v>97</v>
      </c>
      <c r="B3" s="80">
        <f>'Res Bud År1'!H3</f>
        <v>2021</v>
      </c>
      <c r="C3" s="169"/>
      <c r="D3" s="72"/>
      <c r="E3" s="72"/>
    </row>
    <row r="4" spans="1:6" x14ac:dyDescent="0.15">
      <c r="A4" s="169"/>
      <c r="B4" s="172"/>
      <c r="C4" s="172"/>
      <c r="F4" s="302" t="s">
        <v>327</v>
      </c>
    </row>
    <row r="5" spans="1:6" x14ac:dyDescent="0.15">
      <c r="A5" s="170" t="s">
        <v>98</v>
      </c>
      <c r="B5" s="172"/>
      <c r="C5" s="172"/>
    </row>
    <row r="6" spans="1:6" x14ac:dyDescent="0.15">
      <c r="A6" s="173" t="s">
        <v>99</v>
      </c>
      <c r="B6" s="77"/>
      <c r="C6" s="172"/>
    </row>
    <row r="7" spans="1:6" x14ac:dyDescent="0.15">
      <c r="A7" s="173" t="s">
        <v>100</v>
      </c>
      <c r="B7" s="77"/>
      <c r="C7" s="172"/>
    </row>
    <row r="8" spans="1:6" x14ac:dyDescent="0.15">
      <c r="A8" s="173" t="s">
        <v>101</v>
      </c>
      <c r="B8" s="77"/>
      <c r="C8" s="172"/>
    </row>
    <row r="9" spans="1:6" x14ac:dyDescent="0.15">
      <c r="A9" s="174" t="s">
        <v>102</v>
      </c>
      <c r="B9" s="78"/>
      <c r="C9" s="172"/>
    </row>
    <row r="10" spans="1:6" x14ac:dyDescent="0.15">
      <c r="A10" s="315" t="s">
        <v>103</v>
      </c>
      <c r="B10" s="316">
        <f>SUM(B6:B9)</f>
        <v>0</v>
      </c>
      <c r="C10" s="172"/>
    </row>
    <row r="11" spans="1:6" x14ac:dyDescent="0.15">
      <c r="A11" s="170"/>
      <c r="B11" s="172"/>
      <c r="C11" s="172"/>
    </row>
    <row r="12" spans="1:6" x14ac:dyDescent="0.15">
      <c r="A12" s="300" t="s">
        <v>104</v>
      </c>
      <c r="B12" s="77"/>
      <c r="C12" s="172"/>
    </row>
    <row r="13" spans="1:6" x14ac:dyDescent="0.15">
      <c r="A13" s="300" t="s">
        <v>322</v>
      </c>
      <c r="B13" s="77"/>
      <c r="C13" s="172"/>
    </row>
    <row r="14" spans="1:6" x14ac:dyDescent="0.15">
      <c r="A14" s="173" t="s">
        <v>106</v>
      </c>
      <c r="B14" s="77"/>
      <c r="C14" s="172"/>
      <c r="D14" s="73" t="s">
        <v>321</v>
      </c>
    </row>
    <row r="15" spans="1:6" x14ac:dyDescent="0.15">
      <c r="A15" s="321" t="s">
        <v>107</v>
      </c>
      <c r="B15" s="77"/>
      <c r="C15" s="172"/>
      <c r="D15" s="73" t="s">
        <v>321</v>
      </c>
    </row>
    <row r="16" spans="1:6" x14ac:dyDescent="0.15">
      <c r="A16" s="173" t="s">
        <v>108</v>
      </c>
      <c r="B16" s="77"/>
      <c r="C16" s="172"/>
      <c r="D16" s="73" t="s">
        <v>321</v>
      </c>
    </row>
    <row r="17" spans="1:6" x14ac:dyDescent="0.15">
      <c r="A17" s="300" t="s">
        <v>109</v>
      </c>
      <c r="B17" s="77"/>
      <c r="C17" s="172"/>
    </row>
    <row r="18" spans="1:6" x14ac:dyDescent="0.15">
      <c r="A18" s="177" t="s">
        <v>110</v>
      </c>
      <c r="B18" s="79"/>
      <c r="C18" s="172"/>
    </row>
    <row r="19" spans="1:6" x14ac:dyDescent="0.15">
      <c r="A19" s="299" t="s">
        <v>111</v>
      </c>
      <c r="B19" s="176">
        <f>SUM(B12:B18)</f>
        <v>0</v>
      </c>
      <c r="C19" s="172"/>
      <c r="F19" s="74"/>
    </row>
    <row r="20" spans="1:6" x14ac:dyDescent="0.15">
      <c r="A20" s="170"/>
      <c r="B20" s="172"/>
      <c r="C20" s="172"/>
      <c r="F20" s="74"/>
    </row>
    <row r="21" spans="1:6" x14ac:dyDescent="0.15">
      <c r="A21" s="175" t="s">
        <v>112</v>
      </c>
      <c r="B21" s="176">
        <f>B10+B19</f>
        <v>0</v>
      </c>
      <c r="C21" s="172"/>
      <c r="F21" s="74"/>
    </row>
    <row r="22" spans="1:6" x14ac:dyDescent="0.15">
      <c r="A22" s="300" t="s">
        <v>113</v>
      </c>
      <c r="B22" s="77"/>
      <c r="C22" s="172"/>
    </row>
    <row r="23" spans="1:6" x14ac:dyDescent="0.15">
      <c r="A23" s="300" t="s">
        <v>323</v>
      </c>
      <c r="B23" s="77"/>
      <c r="C23" s="172"/>
    </row>
    <row r="24" spans="1:6" x14ac:dyDescent="0.15">
      <c r="A24" s="173" t="s">
        <v>115</v>
      </c>
      <c r="B24" s="77"/>
      <c r="C24" s="172"/>
      <c r="D24" s="73" t="s">
        <v>324</v>
      </c>
    </row>
    <row r="25" spans="1:6" x14ac:dyDescent="0.15">
      <c r="A25" s="173" t="s">
        <v>116</v>
      </c>
      <c r="B25" s="77"/>
      <c r="C25" s="172"/>
    </row>
    <row r="26" spans="1:6" x14ac:dyDescent="0.15">
      <c r="A26" s="173" t="s">
        <v>117</v>
      </c>
      <c r="B26" s="77"/>
      <c r="C26" s="172"/>
      <c r="D26" s="73" t="s">
        <v>324</v>
      </c>
    </row>
    <row r="27" spans="1:6" x14ac:dyDescent="0.15">
      <c r="A27" s="173" t="s">
        <v>118</v>
      </c>
      <c r="B27" s="77"/>
      <c r="C27" s="172"/>
      <c r="D27" s="73" t="s">
        <v>324</v>
      </c>
    </row>
    <row r="28" spans="1:6" x14ac:dyDescent="0.15">
      <c r="A28" s="177" t="s">
        <v>265</v>
      </c>
      <c r="B28" s="79"/>
      <c r="C28" s="172"/>
      <c r="D28" s="73" t="s">
        <v>324</v>
      </c>
    </row>
    <row r="29" spans="1:6" x14ac:dyDescent="0.15">
      <c r="A29" s="175" t="s">
        <v>119</v>
      </c>
      <c r="B29" s="176">
        <f>SUM(B22:B28)</f>
        <v>0</v>
      </c>
      <c r="C29" s="172"/>
    </row>
    <row r="30" spans="1:6" x14ac:dyDescent="0.15">
      <c r="A30" s="170"/>
      <c r="B30" s="172"/>
      <c r="C30" s="172"/>
    </row>
    <row r="31" spans="1:6" x14ac:dyDescent="0.15">
      <c r="A31" s="173" t="s">
        <v>120</v>
      </c>
      <c r="B31" s="77"/>
      <c r="C31" s="172"/>
    </row>
    <row r="32" spans="1:6" x14ac:dyDescent="0.15">
      <c r="A32" s="173" t="s">
        <v>121</v>
      </c>
      <c r="B32" s="77"/>
      <c r="C32" s="172"/>
    </row>
    <row r="33" spans="1:3" x14ac:dyDescent="0.15">
      <c r="A33" s="300" t="s">
        <v>325</v>
      </c>
      <c r="B33" s="77"/>
      <c r="C33" s="172"/>
    </row>
    <row r="34" spans="1:3" x14ac:dyDescent="0.15">
      <c r="A34" s="300" t="s">
        <v>326</v>
      </c>
      <c r="B34" s="77"/>
      <c r="C34" s="172"/>
    </row>
    <row r="35" spans="1:3" x14ac:dyDescent="0.15">
      <c r="A35" s="301" t="s">
        <v>122</v>
      </c>
      <c r="B35" s="77"/>
      <c r="C35" s="172"/>
    </row>
    <row r="36" spans="1:3" x14ac:dyDescent="0.15">
      <c r="A36" s="173" t="s">
        <v>123</v>
      </c>
      <c r="B36" s="77"/>
      <c r="C36" s="172"/>
    </row>
    <row r="37" spans="1:3" x14ac:dyDescent="0.15">
      <c r="A37" s="173" t="s">
        <v>124</v>
      </c>
      <c r="B37" s="77"/>
      <c r="C37" s="172"/>
    </row>
    <row r="38" spans="1:3" x14ac:dyDescent="0.15">
      <c r="A38" s="177" t="s">
        <v>125</v>
      </c>
      <c r="B38" s="79"/>
      <c r="C38" s="172"/>
    </row>
    <row r="39" spans="1:3" x14ac:dyDescent="0.15">
      <c r="A39" s="175" t="s">
        <v>126</v>
      </c>
      <c r="B39" s="176">
        <f>SUM(B31:B38)</f>
        <v>0</v>
      </c>
      <c r="C39" s="172"/>
    </row>
    <row r="40" spans="1:3" x14ac:dyDescent="0.15">
      <c r="A40" s="170"/>
      <c r="B40" s="172"/>
      <c r="C40" s="172"/>
    </row>
    <row r="41" spans="1:3" x14ac:dyDescent="0.15">
      <c r="A41" s="173" t="s">
        <v>127</v>
      </c>
      <c r="B41" s="77"/>
      <c r="C41" s="172"/>
    </row>
    <row r="42" spans="1:3" x14ac:dyDescent="0.15">
      <c r="A42" s="173" t="s">
        <v>128</v>
      </c>
      <c r="B42" s="77"/>
      <c r="C42" s="172"/>
    </row>
    <row r="43" spans="1:3" x14ac:dyDescent="0.15">
      <c r="A43" s="173" t="s">
        <v>129</v>
      </c>
      <c r="B43" s="77"/>
      <c r="C43" s="172"/>
    </row>
    <row r="44" spans="1:3" x14ac:dyDescent="0.15">
      <c r="A44" s="177" t="s">
        <v>130</v>
      </c>
      <c r="B44" s="79"/>
      <c r="C44" s="172"/>
    </row>
    <row r="45" spans="1:3" x14ac:dyDescent="0.15">
      <c r="A45" s="175" t="s">
        <v>131</v>
      </c>
      <c r="B45" s="176">
        <f>SUM(B41:B44)</f>
        <v>0</v>
      </c>
      <c r="C45" s="172"/>
    </row>
    <row r="46" spans="1:3" x14ac:dyDescent="0.15">
      <c r="A46" s="170"/>
      <c r="B46" s="172"/>
      <c r="C46" s="172"/>
    </row>
    <row r="47" spans="1:3" x14ac:dyDescent="0.15">
      <c r="A47" s="299" t="s">
        <v>132</v>
      </c>
      <c r="B47" s="176">
        <f>B45+B39+B29</f>
        <v>0</v>
      </c>
      <c r="C47" s="172"/>
    </row>
    <row r="48" spans="1:3" x14ac:dyDescent="0.15">
      <c r="A48" s="169"/>
      <c r="B48" s="172"/>
      <c r="C48" s="172"/>
    </row>
    <row r="49" spans="1:7" x14ac:dyDescent="0.15">
      <c r="A49" s="169" t="str">
        <f>IF(B49=0,"Balans Tillgångar Skulder Eget Kapital","Ej balanserat belopp")</f>
        <v>Balans Tillgångar Skulder Eget Kapital</v>
      </c>
      <c r="B49" s="247">
        <f>B21-B47</f>
        <v>0</v>
      </c>
      <c r="C49" s="172"/>
    </row>
    <row r="50" spans="1:7" x14ac:dyDescent="0.15">
      <c r="A50" s="169"/>
      <c r="B50" s="172"/>
      <c r="C50" s="172"/>
    </row>
    <row r="52" spans="1:7" x14ac:dyDescent="0.15">
      <c r="A52" s="322" t="s">
        <v>343</v>
      </c>
      <c r="B52" s="323">
        <f>-SUM('Likvid Bud År1'!R89:R91)</f>
        <v>0</v>
      </c>
      <c r="C52" s="322"/>
      <c r="D52" s="323">
        <f>SUM(B52:B53)</f>
        <v>0</v>
      </c>
      <c r="E52" s="322"/>
      <c r="F52"/>
      <c r="G52"/>
    </row>
    <row r="53" spans="1:7" x14ac:dyDescent="0.15">
      <c r="A53" s="328" t="s">
        <v>351</v>
      </c>
      <c r="B53" s="323">
        <f>-'Res Bud År1'!P69</f>
        <v>0</v>
      </c>
      <c r="C53" s="322"/>
      <c r="D53" s="323"/>
      <c r="E53" s="322"/>
      <c r="F53"/>
      <c r="G53"/>
    </row>
    <row r="54" spans="1:7" x14ac:dyDescent="0.15">
      <c r="A54" s="322"/>
      <c r="B54" s="322"/>
      <c r="C54" s="322"/>
      <c r="D54" s="323"/>
      <c r="E54" s="322"/>
      <c r="F54"/>
      <c r="G54"/>
    </row>
    <row r="55" spans="1:7" x14ac:dyDescent="0.15">
      <c r="A55" s="322" t="s">
        <v>342</v>
      </c>
      <c r="B55" s="322"/>
      <c r="C55" s="322"/>
      <c r="D55" s="323">
        <f>'Res Bud År1'!P22</f>
        <v>0</v>
      </c>
      <c r="E55" s="322"/>
      <c r="F55"/>
      <c r="G55"/>
    </row>
    <row r="56" spans="1:7" x14ac:dyDescent="0.15">
      <c r="A56" s="322" t="s">
        <v>344</v>
      </c>
      <c r="B56" s="322"/>
      <c r="C56" s="322"/>
      <c r="D56" s="323">
        <f>'RR År1'!C10-'Likvid Bud År1'!R80</f>
        <v>0</v>
      </c>
      <c r="E56" s="322"/>
      <c r="F56"/>
      <c r="G56"/>
    </row>
    <row r="57" spans="1:7" x14ac:dyDescent="0.15">
      <c r="A57" s="322"/>
      <c r="B57" s="322"/>
      <c r="C57" s="322"/>
      <c r="D57" s="323"/>
      <c r="E57" s="322"/>
      <c r="F57"/>
      <c r="G57"/>
    </row>
    <row r="58" spans="1:7" x14ac:dyDescent="0.15">
      <c r="A58" s="322"/>
      <c r="B58" s="322"/>
      <c r="C58" s="322"/>
      <c r="D58" s="323"/>
      <c r="E58" s="322"/>
      <c r="F58"/>
      <c r="G58"/>
    </row>
    <row r="59" spans="1:7" x14ac:dyDescent="0.15">
      <c r="A59" s="322" t="s">
        <v>353</v>
      </c>
      <c r="B59" s="322"/>
      <c r="C59" s="322"/>
      <c r="D59" s="323">
        <f>'Likvid Bud År1'!Q136</f>
        <v>0</v>
      </c>
      <c r="E59" s="322"/>
      <c r="F59"/>
      <c r="G59"/>
    </row>
    <row r="60" spans="1:7" x14ac:dyDescent="0.15">
      <c r="A60" s="322"/>
      <c r="B60" s="322"/>
      <c r="C60" s="322"/>
      <c r="D60" s="323"/>
      <c r="E60" s="322"/>
      <c r="F60"/>
      <c r="G60"/>
    </row>
    <row r="61" spans="1:7" x14ac:dyDescent="0.15">
      <c r="A61" s="322"/>
      <c r="B61" s="322"/>
      <c r="C61" s="322"/>
      <c r="D61" s="323"/>
      <c r="E61" s="322"/>
      <c r="F61"/>
      <c r="G61"/>
    </row>
    <row r="62" spans="1:7" x14ac:dyDescent="0.15">
      <c r="A62" s="330" t="s">
        <v>345</v>
      </c>
      <c r="B62" s="330"/>
      <c r="C62" s="330"/>
      <c r="D62" s="331">
        <f>SUM(D52:D59)</f>
        <v>0</v>
      </c>
      <c r="E62" s="322"/>
      <c r="F62"/>
      <c r="G62"/>
    </row>
    <row r="63" spans="1:7" x14ac:dyDescent="0.15">
      <c r="A63" s="324"/>
      <c r="B63" s="324"/>
      <c r="C63" s="324"/>
      <c r="D63" s="325"/>
      <c r="E63" s="324"/>
    </row>
    <row r="64" spans="1:7" x14ac:dyDescent="0.15">
      <c r="A64" s="326" t="s">
        <v>113</v>
      </c>
      <c r="B64" s="326"/>
      <c r="C64" s="326"/>
      <c r="D64" s="325">
        <f>Kapitalbehov!G29</f>
        <v>0</v>
      </c>
      <c r="E64" s="324"/>
    </row>
    <row r="65" spans="1:5" x14ac:dyDescent="0.15">
      <c r="A65" s="326" t="s">
        <v>265</v>
      </c>
      <c r="B65" s="326"/>
      <c r="C65" s="326"/>
      <c r="D65" s="325">
        <f>'Res Bud År1'!P75</f>
        <v>0</v>
      </c>
      <c r="E65" s="324"/>
    </row>
    <row r="66" spans="1:5" x14ac:dyDescent="0.15">
      <c r="A66" s="324"/>
      <c r="B66" s="324"/>
      <c r="C66" s="324"/>
      <c r="D66" s="325"/>
      <c r="E66" s="324"/>
    </row>
    <row r="67" spans="1:5" x14ac:dyDescent="0.15">
      <c r="A67" s="326" t="s">
        <v>346</v>
      </c>
      <c r="B67" s="325">
        <f>'Beräkningshjälp Lån'!N16</f>
        <v>0</v>
      </c>
      <c r="C67" s="326"/>
      <c r="D67" s="327">
        <f>SUM(B67:B68)</f>
        <v>0</v>
      </c>
      <c r="E67" s="324"/>
    </row>
    <row r="68" spans="1:5" x14ac:dyDescent="0.15">
      <c r="A68" s="329" t="s">
        <v>352</v>
      </c>
      <c r="B68" s="325">
        <f>'Beräkningshjälp Lån'!N15</f>
        <v>0</v>
      </c>
      <c r="C68" s="326"/>
      <c r="D68" s="326"/>
      <c r="E68" s="324"/>
    </row>
    <row r="69" spans="1:5" x14ac:dyDescent="0.15">
      <c r="A69" s="324"/>
      <c r="B69" s="324"/>
      <c r="C69" s="324"/>
      <c r="D69" s="325"/>
      <c r="E69" s="324"/>
    </row>
    <row r="70" spans="1:5" x14ac:dyDescent="0.15">
      <c r="A70" s="326" t="s">
        <v>347</v>
      </c>
      <c r="B70" s="326"/>
      <c r="C70" s="326"/>
      <c r="D70" s="325"/>
      <c r="E70" s="324"/>
    </row>
    <row r="71" spans="1:5" x14ac:dyDescent="0.15">
      <c r="A71" s="326" t="s">
        <v>348</v>
      </c>
      <c r="B71" s="326"/>
      <c r="C71" s="326"/>
      <c r="D71" s="325">
        <f>SUM('Likvid Bud År1'!R112:R114)</f>
        <v>0</v>
      </c>
      <c r="E71" s="324"/>
    </row>
    <row r="72" spans="1:5" x14ac:dyDescent="0.15">
      <c r="A72" s="326" t="s">
        <v>349</v>
      </c>
      <c r="B72" s="326"/>
      <c r="C72" s="326"/>
      <c r="D72" s="325">
        <f>'Res Bud År1'!P64+'Likvid Bud År1'!R83</f>
        <v>0</v>
      </c>
      <c r="E72" s="324"/>
    </row>
    <row r="73" spans="1:5" x14ac:dyDescent="0.15">
      <c r="A73" s="324"/>
      <c r="B73" s="324"/>
      <c r="C73" s="324"/>
      <c r="D73" s="325"/>
      <c r="E73" s="324"/>
    </row>
    <row r="74" spans="1:5" x14ac:dyDescent="0.15">
      <c r="A74" s="326" t="s">
        <v>128</v>
      </c>
      <c r="B74" s="326"/>
      <c r="C74" s="326"/>
      <c r="D74" s="325">
        <f>'Res Bud År1'!P17+'Res Bud År1'!P50+'Likvid Bud År1'!R81+'Likvid Bud År1'!R82</f>
        <v>0</v>
      </c>
      <c r="E74" s="324"/>
    </row>
    <row r="75" spans="1:5" x14ac:dyDescent="0.15">
      <c r="A75" s="324"/>
      <c r="B75" s="324"/>
      <c r="C75" s="324"/>
      <c r="D75" s="325"/>
      <c r="E75" s="324"/>
    </row>
    <row r="76" spans="1:5" x14ac:dyDescent="0.15">
      <c r="A76" s="332" t="s">
        <v>350</v>
      </c>
      <c r="B76" s="332"/>
      <c r="C76" s="332"/>
      <c r="D76" s="333">
        <f>SUM(D64:D74)</f>
        <v>0</v>
      </c>
      <c r="E76" s="324"/>
    </row>
    <row r="77" spans="1:5" x14ac:dyDescent="0.15">
      <c r="A77" s="324"/>
      <c r="B77" s="324"/>
      <c r="C77" s="324"/>
      <c r="D77" s="325"/>
      <c r="E77" s="324"/>
    </row>
    <row r="78" spans="1:5" x14ac:dyDescent="0.15">
      <c r="A78" s="324"/>
      <c r="B78" s="324"/>
      <c r="C78" s="324"/>
      <c r="D78" s="325"/>
      <c r="E78" s="324"/>
    </row>
    <row r="79" spans="1:5" x14ac:dyDescent="0.15">
      <c r="A79" s="326"/>
      <c r="B79" s="326"/>
      <c r="C79" s="326"/>
      <c r="D79" s="325"/>
      <c r="E79" s="324"/>
    </row>
    <row r="80" spans="1:5" x14ac:dyDescent="0.15">
      <c r="A80" s="324"/>
      <c r="B80" s="324"/>
      <c r="C80" s="324"/>
      <c r="D80" s="324"/>
      <c r="E80" s="324"/>
    </row>
  </sheetData>
  <sheetProtection formatCells="0" formatColumns="0" formatRows="0"/>
  <hyperlinks>
    <hyperlink ref="F4" r:id="rId1" xr:uid="{0F16575C-12E7-4F8A-92E9-B37976B43301}"/>
  </hyperlinks>
  <pageMargins left="0.70866141732283472" right="0.70866141732283472" top="1.3385826771653544" bottom="0.74803149606299213" header="0.31496062992125984" footer="0.31496062992125984"/>
  <pageSetup paperSize="9" orientation="portrait" blackAndWhite="1"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8"/>
  </sheetPr>
  <dimension ref="A1:Y88"/>
  <sheetViews>
    <sheetView showGridLines="0" topLeftCell="A29" zoomScale="90" zoomScaleNormal="90" workbookViewId="0">
      <selection activeCell="F113" sqref="F113"/>
    </sheetView>
  </sheetViews>
  <sheetFormatPr baseColWidth="10" defaultColWidth="8.83203125" defaultRowHeight="13" outlineLevelRow="1" x14ac:dyDescent="0.15"/>
  <cols>
    <col min="1" max="1" width="29.1640625" bestFit="1" customWidth="1"/>
    <col min="2" max="2" width="9.6640625" bestFit="1" customWidth="1"/>
    <col min="6" max="6" width="9.6640625" bestFit="1" customWidth="1"/>
    <col min="9" max="10" width="8.1640625" bestFit="1" customWidth="1"/>
    <col min="11" max="25" width="9.6640625" bestFit="1" customWidth="1"/>
  </cols>
  <sheetData>
    <row r="1" spans="1:25" hidden="1" outlineLevel="1" x14ac:dyDescent="0.15"/>
    <row r="2" spans="1:25" hidden="1" outlineLevel="1" x14ac:dyDescent="0.15"/>
    <row r="3" spans="1:25" hidden="1" outlineLevel="1" x14ac:dyDescent="0.15">
      <c r="B3" t="s">
        <v>139</v>
      </c>
    </row>
    <row r="4" spans="1:25" hidden="1" outlineLevel="1" x14ac:dyDescent="0.15">
      <c r="B4" s="41" t="s">
        <v>145</v>
      </c>
      <c r="C4" s="41" t="s">
        <v>146</v>
      </c>
      <c r="D4" s="41" t="s">
        <v>147</v>
      </c>
      <c r="E4" s="41" t="s">
        <v>148</v>
      </c>
      <c r="F4" s="41" t="s">
        <v>149</v>
      </c>
      <c r="G4" s="41" t="s">
        <v>150</v>
      </c>
      <c r="H4" s="41" t="s">
        <v>151</v>
      </c>
      <c r="I4" s="41" t="s">
        <v>152</v>
      </c>
      <c r="J4" s="41" t="s">
        <v>153</v>
      </c>
      <c r="K4" s="41" t="s">
        <v>154</v>
      </c>
      <c r="L4" s="41" t="s">
        <v>155</v>
      </c>
      <c r="M4" s="41" t="s">
        <v>156</v>
      </c>
      <c r="N4" s="41" t="s">
        <v>157</v>
      </c>
      <c r="O4" s="41" t="s">
        <v>158</v>
      </c>
      <c r="P4" s="41" t="s">
        <v>159</v>
      </c>
      <c r="Q4" s="41" t="s">
        <v>160</v>
      </c>
      <c r="R4" s="41" t="s">
        <v>161</v>
      </c>
      <c r="S4" s="41" t="s">
        <v>162</v>
      </c>
      <c r="T4" s="41" t="s">
        <v>163</v>
      </c>
      <c r="U4" s="41" t="s">
        <v>164</v>
      </c>
      <c r="V4" s="41" t="s">
        <v>165</v>
      </c>
      <c r="W4" s="41" t="s">
        <v>166</v>
      </c>
      <c r="X4" s="41" t="s">
        <v>167</v>
      </c>
      <c r="Y4" s="41" t="s">
        <v>168</v>
      </c>
    </row>
    <row r="5" spans="1:25" hidden="1" outlineLevel="1" x14ac:dyDescent="0.15">
      <c r="A5" t="s">
        <v>141</v>
      </c>
      <c r="B5" s="36">
        <f>'Likvid Bud År1'!F85</f>
        <v>0</v>
      </c>
      <c r="C5" s="36">
        <f>'Likvid Bud År1'!G85</f>
        <v>0</v>
      </c>
      <c r="D5" s="36">
        <f>'Likvid Bud År1'!H85</f>
        <v>0</v>
      </c>
      <c r="E5" s="36">
        <f>'Likvid Bud År1'!I85</f>
        <v>0</v>
      </c>
      <c r="F5" s="36">
        <f>'Likvid Bud År1'!J85</f>
        <v>0</v>
      </c>
      <c r="G5" s="36">
        <f>'Likvid Bud År1'!K85</f>
        <v>0</v>
      </c>
      <c r="H5" s="36">
        <f>'Likvid Bud År1'!L85</f>
        <v>0</v>
      </c>
      <c r="I5" s="36">
        <f>'Likvid Bud År1'!M85</f>
        <v>0</v>
      </c>
      <c r="J5" s="36">
        <f>'Likvid Bud År1'!N85</f>
        <v>0</v>
      </c>
      <c r="K5" s="36">
        <f>'Likvid Bud År1'!O85</f>
        <v>0</v>
      </c>
      <c r="L5" s="36">
        <f>'Likvid Bud År1'!P85</f>
        <v>0</v>
      </c>
      <c r="M5" s="36">
        <f>'Likvid Bud År1'!Q85</f>
        <v>0</v>
      </c>
      <c r="N5" s="36">
        <f>'Likvid Bud År2'!F85</f>
        <v>0</v>
      </c>
      <c r="O5" s="36">
        <f>'Likvid Bud År2'!G85</f>
        <v>0</v>
      </c>
      <c r="P5" s="36">
        <f>'Likvid Bud År2'!H85</f>
        <v>0</v>
      </c>
      <c r="Q5" s="36">
        <f>'Likvid Bud År2'!I85</f>
        <v>0</v>
      </c>
      <c r="R5" s="36">
        <f>'Likvid Bud År2'!J85</f>
        <v>0</v>
      </c>
      <c r="S5" s="36">
        <f>'Likvid Bud År2'!K85</f>
        <v>0</v>
      </c>
      <c r="T5" s="36">
        <f>'Likvid Bud År2'!L85</f>
        <v>0</v>
      </c>
      <c r="U5" s="36">
        <f>'Likvid Bud År2'!M85</f>
        <v>0</v>
      </c>
      <c r="V5" s="36">
        <f>'Likvid Bud År2'!N85</f>
        <v>0</v>
      </c>
      <c r="W5" s="36">
        <f>'Likvid Bud År2'!O85</f>
        <v>0</v>
      </c>
      <c r="X5" s="36">
        <f>'Likvid Bud År2'!P85</f>
        <v>0</v>
      </c>
      <c r="Y5" s="36">
        <f>'Likvid Bud År2'!Q85</f>
        <v>0</v>
      </c>
    </row>
    <row r="6" spans="1:25" hidden="1" outlineLevel="1" x14ac:dyDescent="0.15">
      <c r="A6" t="s">
        <v>140</v>
      </c>
      <c r="B6" s="36">
        <f>Kapitalbehov!$G$42-Kapitalbehov!$G$24</f>
        <v>0</v>
      </c>
      <c r="C6" s="36"/>
      <c r="D6" s="36"/>
      <c r="E6" s="36"/>
      <c r="F6" s="36"/>
      <c r="G6" s="36"/>
      <c r="H6" s="36"/>
      <c r="I6" s="36"/>
      <c r="J6" s="36"/>
      <c r="K6" s="36"/>
      <c r="L6" s="36"/>
      <c r="M6" s="36"/>
      <c r="N6" s="36"/>
      <c r="O6" s="36"/>
      <c r="P6" s="36"/>
      <c r="Q6" s="36"/>
      <c r="R6" s="36"/>
      <c r="S6" s="36"/>
      <c r="T6" s="36"/>
      <c r="U6" s="36"/>
      <c r="V6" s="36"/>
      <c r="W6" s="36"/>
      <c r="X6" s="36"/>
      <c r="Y6" s="36"/>
    </row>
    <row r="7" spans="1:25" hidden="1" outlineLevel="1" x14ac:dyDescent="0.15">
      <c r="A7" t="s">
        <v>84</v>
      </c>
      <c r="B7" s="36">
        <f>Kapitalbehov!$G$42</f>
        <v>0</v>
      </c>
      <c r="C7" s="36">
        <f>Kapitalbehov!$G$42</f>
        <v>0</v>
      </c>
      <c r="D7" s="36">
        <f>Kapitalbehov!$G$42</f>
        <v>0</v>
      </c>
      <c r="E7" s="36">
        <f>Kapitalbehov!$G$42</f>
        <v>0</v>
      </c>
      <c r="F7" s="36">
        <f>Kapitalbehov!$G$42</f>
        <v>0</v>
      </c>
      <c r="G7" s="36">
        <f>Kapitalbehov!$G$42</f>
        <v>0</v>
      </c>
      <c r="H7" s="36">
        <f>Kapitalbehov!$G$42</f>
        <v>0</v>
      </c>
      <c r="I7" s="36">
        <f>Kapitalbehov!$G$42</f>
        <v>0</v>
      </c>
      <c r="J7" s="36">
        <f>Kapitalbehov!$G$42</f>
        <v>0</v>
      </c>
      <c r="K7" s="36">
        <f>Kapitalbehov!$G$42</f>
        <v>0</v>
      </c>
      <c r="L7" s="36">
        <f>Kapitalbehov!$G$42</f>
        <v>0</v>
      </c>
      <c r="M7" s="36">
        <f>Kapitalbehov!$G$42</f>
        <v>0</v>
      </c>
      <c r="N7" s="36">
        <f>Kapitalbehov!$G$42</f>
        <v>0</v>
      </c>
      <c r="O7" s="36">
        <f>Kapitalbehov!$G$42</f>
        <v>0</v>
      </c>
      <c r="P7" s="36">
        <f>Kapitalbehov!$G$42</f>
        <v>0</v>
      </c>
      <c r="Q7" s="36">
        <f>Kapitalbehov!$G$42</f>
        <v>0</v>
      </c>
      <c r="R7" s="36">
        <f>Kapitalbehov!$G$42</f>
        <v>0</v>
      </c>
      <c r="S7" s="36">
        <f>Kapitalbehov!$G$42</f>
        <v>0</v>
      </c>
      <c r="T7" s="36">
        <f>Kapitalbehov!$G$42</f>
        <v>0</v>
      </c>
      <c r="U7" s="36">
        <f>Kapitalbehov!$G$42</f>
        <v>0</v>
      </c>
      <c r="V7" s="36">
        <f>Kapitalbehov!$G$42</f>
        <v>0</v>
      </c>
      <c r="W7" s="36">
        <f>Kapitalbehov!$G$42</f>
        <v>0</v>
      </c>
      <c r="X7" s="36">
        <f>Kapitalbehov!$G$42</f>
        <v>0</v>
      </c>
      <c r="Y7" s="36">
        <f>Kapitalbehov!$G$42</f>
        <v>0</v>
      </c>
    </row>
    <row r="8" spans="1:25" hidden="1" outlineLevel="1" x14ac:dyDescent="0.15">
      <c r="A8" t="s">
        <v>188</v>
      </c>
      <c r="B8" s="36" t="e">
        <f>'Likvid Bud År1'!#REF!</f>
        <v>#REF!</v>
      </c>
      <c r="C8" s="36" t="e">
        <f>'Likvid Bud År1'!#REF!</f>
        <v>#REF!</v>
      </c>
      <c r="D8" s="36" t="e">
        <f>'Likvid Bud År1'!#REF!</f>
        <v>#REF!</v>
      </c>
      <c r="E8" s="36" t="e">
        <f>'Likvid Bud År1'!#REF!</f>
        <v>#REF!</v>
      </c>
      <c r="F8" s="36" t="e">
        <f>'Likvid Bud År1'!#REF!</f>
        <v>#REF!</v>
      </c>
      <c r="G8" s="36" t="e">
        <f>'Likvid Bud År1'!#REF!</f>
        <v>#REF!</v>
      </c>
      <c r="H8" s="36" t="e">
        <f>'Likvid Bud År1'!#REF!</f>
        <v>#REF!</v>
      </c>
      <c r="I8" s="36" t="e">
        <f>'Likvid Bud År1'!#REF!</f>
        <v>#REF!</v>
      </c>
      <c r="J8" s="36" t="e">
        <f>'Likvid Bud År1'!#REF!</f>
        <v>#REF!</v>
      </c>
      <c r="K8" s="36" t="e">
        <f>'Likvid Bud År1'!#REF!</f>
        <v>#REF!</v>
      </c>
      <c r="L8" s="36" t="e">
        <f>'Likvid Bud År1'!#REF!</f>
        <v>#REF!</v>
      </c>
      <c r="M8" s="36" t="e">
        <f>'Likvid Bud År1'!#REF!</f>
        <v>#REF!</v>
      </c>
      <c r="N8" s="36" t="e">
        <f>'Likvid Bud År2'!#REF!</f>
        <v>#REF!</v>
      </c>
      <c r="O8" s="36" t="e">
        <f>'Likvid Bud År2'!#REF!</f>
        <v>#REF!</v>
      </c>
      <c r="P8" s="36" t="e">
        <f>'Likvid Bud År2'!#REF!</f>
        <v>#REF!</v>
      </c>
      <c r="Q8" s="36" t="e">
        <f>'Likvid Bud År2'!#REF!</f>
        <v>#REF!</v>
      </c>
      <c r="R8" s="36" t="e">
        <f>'Likvid Bud År2'!#REF!</f>
        <v>#REF!</v>
      </c>
      <c r="S8" s="36" t="e">
        <f>'Likvid Bud År2'!#REF!</f>
        <v>#REF!</v>
      </c>
      <c r="T8" s="36" t="e">
        <f>'Likvid Bud År2'!#REF!</f>
        <v>#REF!</v>
      </c>
      <c r="U8" s="36" t="e">
        <f>'Likvid Bud År2'!#REF!</f>
        <v>#REF!</v>
      </c>
      <c r="V8" s="36" t="e">
        <f>'Likvid Bud År2'!#REF!</f>
        <v>#REF!</v>
      </c>
      <c r="W8" s="36" t="e">
        <f>'Likvid Bud År2'!#REF!</f>
        <v>#REF!</v>
      </c>
      <c r="X8" s="36" t="e">
        <f>'Likvid Bud År2'!#REF!</f>
        <v>#REF!</v>
      </c>
      <c r="Y8" s="36" t="e">
        <f>'Likvid Bud År2'!#REF!</f>
        <v>#REF!</v>
      </c>
    </row>
    <row r="9" spans="1:25" hidden="1" outlineLevel="1" x14ac:dyDescent="0.15">
      <c r="A9" t="s">
        <v>179</v>
      </c>
      <c r="B9" s="36" t="e">
        <f>'Likvid Bud År1'!#REF!</f>
        <v>#REF!</v>
      </c>
      <c r="C9" s="36" t="e">
        <f>'Likvid Bud År1'!#REF!</f>
        <v>#REF!</v>
      </c>
      <c r="D9" s="36" t="e">
        <f>'Likvid Bud År1'!#REF!</f>
        <v>#REF!</v>
      </c>
      <c r="E9" s="36" t="e">
        <f>'Likvid Bud År1'!#REF!</f>
        <v>#REF!</v>
      </c>
      <c r="F9" s="36" t="e">
        <f>'Likvid Bud År1'!#REF!</f>
        <v>#REF!</v>
      </c>
      <c r="G9" s="36" t="e">
        <f>'Likvid Bud År1'!#REF!</f>
        <v>#REF!</v>
      </c>
      <c r="H9" s="36" t="e">
        <f>'Likvid Bud År1'!#REF!</f>
        <v>#REF!</v>
      </c>
      <c r="I9" s="36" t="e">
        <f>'Likvid Bud År1'!#REF!</f>
        <v>#REF!</v>
      </c>
      <c r="J9" s="36" t="e">
        <f>'Likvid Bud År1'!#REF!</f>
        <v>#REF!</v>
      </c>
      <c r="K9" s="36" t="e">
        <f>'Likvid Bud År1'!#REF!</f>
        <v>#REF!</v>
      </c>
      <c r="L9" s="36" t="e">
        <f>'Likvid Bud År1'!#REF!</f>
        <v>#REF!</v>
      </c>
      <c r="M9" s="36" t="e">
        <f>'Likvid Bud År1'!#REF!</f>
        <v>#REF!</v>
      </c>
      <c r="N9" s="36" t="e">
        <f>'Likvid Bud År2'!#REF!</f>
        <v>#REF!</v>
      </c>
      <c r="O9" s="36" t="e">
        <f>'Likvid Bud År2'!#REF!</f>
        <v>#REF!</v>
      </c>
      <c r="P9" s="36" t="e">
        <f>'Likvid Bud År2'!#REF!</f>
        <v>#REF!</v>
      </c>
      <c r="Q9" s="36" t="e">
        <f>'Likvid Bud År2'!#REF!</f>
        <v>#REF!</v>
      </c>
      <c r="R9" s="36" t="e">
        <f>'Likvid Bud År2'!#REF!</f>
        <v>#REF!</v>
      </c>
      <c r="S9" s="36" t="e">
        <f>'Likvid Bud År2'!#REF!</f>
        <v>#REF!</v>
      </c>
      <c r="T9" s="36" t="e">
        <f>'Likvid Bud År2'!#REF!</f>
        <v>#REF!</v>
      </c>
      <c r="U9" s="36" t="e">
        <f>'Likvid Bud År2'!#REF!</f>
        <v>#REF!</v>
      </c>
      <c r="V9" s="36" t="e">
        <f>'Likvid Bud År2'!#REF!</f>
        <v>#REF!</v>
      </c>
      <c r="W9" s="36" t="e">
        <f>'Likvid Bud År2'!#REF!</f>
        <v>#REF!</v>
      </c>
      <c r="X9" s="36" t="e">
        <f>'Likvid Bud År2'!#REF!</f>
        <v>#REF!</v>
      </c>
      <c r="Y9" s="36" t="e">
        <f>'Likvid Bud År2'!#REF!</f>
        <v>#REF!</v>
      </c>
    </row>
    <row r="10" spans="1:25" hidden="1" outlineLevel="1" x14ac:dyDescent="0.15">
      <c r="A10" t="s">
        <v>169</v>
      </c>
      <c r="B10" s="36" t="e">
        <f>B9-Kapitalbehov!#REF!</f>
        <v>#REF!</v>
      </c>
      <c r="C10" s="36" t="e">
        <f>C9-Kapitalbehov!#REF!</f>
        <v>#REF!</v>
      </c>
      <c r="D10" s="36" t="e">
        <f>D9-Kapitalbehov!#REF!</f>
        <v>#REF!</v>
      </c>
      <c r="E10" s="36" t="e">
        <f>E9-Kapitalbehov!#REF!</f>
        <v>#REF!</v>
      </c>
      <c r="F10" s="36" t="e">
        <f>F9-Kapitalbehov!#REF!</f>
        <v>#REF!</v>
      </c>
      <c r="G10" s="36" t="e">
        <f>G9-Kapitalbehov!#REF!</f>
        <v>#REF!</v>
      </c>
      <c r="H10" s="36" t="e">
        <f>H9-Kapitalbehov!#REF!</f>
        <v>#REF!</v>
      </c>
      <c r="I10" s="36" t="e">
        <f>I9-Kapitalbehov!#REF!</f>
        <v>#REF!</v>
      </c>
      <c r="J10" s="36" t="e">
        <f>J9-Kapitalbehov!#REF!</f>
        <v>#REF!</v>
      </c>
      <c r="K10" s="36" t="e">
        <f>K9-Kapitalbehov!#REF!</f>
        <v>#REF!</v>
      </c>
      <c r="L10" s="36" t="e">
        <f>L9-Kapitalbehov!#REF!</f>
        <v>#REF!</v>
      </c>
      <c r="M10" s="36" t="e">
        <f>M9-Kapitalbehov!#REF!</f>
        <v>#REF!</v>
      </c>
      <c r="N10" s="36" t="e">
        <f>N9-Kapitalbehov!#REF!</f>
        <v>#REF!</v>
      </c>
      <c r="O10" s="36" t="e">
        <f>O9-Kapitalbehov!#REF!</f>
        <v>#REF!</v>
      </c>
      <c r="P10" s="36" t="e">
        <f>P9-Kapitalbehov!#REF!</f>
        <v>#REF!</v>
      </c>
      <c r="Q10" s="36" t="e">
        <f>Q9-Kapitalbehov!#REF!</f>
        <v>#REF!</v>
      </c>
      <c r="R10" s="36" t="e">
        <f>R9-Kapitalbehov!#REF!</f>
        <v>#REF!</v>
      </c>
      <c r="S10" s="36" t="e">
        <f>S9-Kapitalbehov!#REF!</f>
        <v>#REF!</v>
      </c>
      <c r="T10" s="36" t="e">
        <f>T9-Kapitalbehov!#REF!</f>
        <v>#REF!</v>
      </c>
      <c r="U10" s="36" t="e">
        <f>U9-Kapitalbehov!#REF!</f>
        <v>#REF!</v>
      </c>
      <c r="V10" s="36" t="e">
        <f>V9-Kapitalbehov!#REF!</f>
        <v>#REF!</v>
      </c>
      <c r="W10" s="36" t="e">
        <f>W9-Kapitalbehov!#REF!</f>
        <v>#REF!</v>
      </c>
      <c r="X10" s="36" t="e">
        <f>X9-Kapitalbehov!#REF!</f>
        <v>#REF!</v>
      </c>
      <c r="Y10" s="36" t="e">
        <f>Y9-Kapitalbehov!#REF!</f>
        <v>#REF!</v>
      </c>
    </row>
    <row r="11" spans="1:25" hidden="1" outlineLevel="1" x14ac:dyDescent="0.15">
      <c r="A11" t="s">
        <v>178</v>
      </c>
      <c r="B11" s="36" t="e">
        <f>-Kapitalbehov!#REF!</f>
        <v>#REF!</v>
      </c>
      <c r="C11" s="36" t="e">
        <f>-Kapitalbehov!#REF!</f>
        <v>#REF!</v>
      </c>
      <c r="D11" s="36" t="e">
        <f>-Kapitalbehov!#REF!</f>
        <v>#REF!</v>
      </c>
      <c r="E11" s="36" t="e">
        <f>-Kapitalbehov!#REF!</f>
        <v>#REF!</v>
      </c>
      <c r="F11" s="36" t="e">
        <f>-Kapitalbehov!#REF!</f>
        <v>#REF!</v>
      </c>
      <c r="G11" s="36" t="e">
        <f>-Kapitalbehov!#REF!</f>
        <v>#REF!</v>
      </c>
      <c r="H11" s="36" t="e">
        <f>-Kapitalbehov!#REF!</f>
        <v>#REF!</v>
      </c>
      <c r="I11" s="36" t="e">
        <f>-Kapitalbehov!#REF!</f>
        <v>#REF!</v>
      </c>
      <c r="J11" s="36" t="e">
        <f>-Kapitalbehov!#REF!</f>
        <v>#REF!</v>
      </c>
      <c r="K11" s="36" t="e">
        <f>-Kapitalbehov!#REF!</f>
        <v>#REF!</v>
      </c>
      <c r="L11" s="36" t="e">
        <f>-Kapitalbehov!#REF!</f>
        <v>#REF!</v>
      </c>
      <c r="M11" s="36" t="e">
        <f>-Kapitalbehov!#REF!</f>
        <v>#REF!</v>
      </c>
      <c r="N11" s="36" t="e">
        <f>-Kapitalbehov!#REF!</f>
        <v>#REF!</v>
      </c>
      <c r="O11" s="36" t="e">
        <f>-Kapitalbehov!#REF!</f>
        <v>#REF!</v>
      </c>
      <c r="P11" s="36" t="e">
        <f>-Kapitalbehov!#REF!</f>
        <v>#REF!</v>
      </c>
      <c r="Q11" s="36" t="e">
        <f>-Kapitalbehov!#REF!</f>
        <v>#REF!</v>
      </c>
      <c r="R11" s="36" t="e">
        <f>-Kapitalbehov!#REF!</f>
        <v>#REF!</v>
      </c>
      <c r="S11" s="36" t="e">
        <f>-Kapitalbehov!#REF!</f>
        <v>#REF!</v>
      </c>
      <c r="T11" s="36" t="e">
        <f>-Kapitalbehov!#REF!</f>
        <v>#REF!</v>
      </c>
      <c r="U11" s="36" t="e">
        <f>-Kapitalbehov!#REF!</f>
        <v>#REF!</v>
      </c>
      <c r="V11" s="36" t="e">
        <f>-Kapitalbehov!#REF!</f>
        <v>#REF!</v>
      </c>
      <c r="W11" s="36" t="e">
        <f>-Kapitalbehov!#REF!</f>
        <v>#REF!</v>
      </c>
      <c r="X11" s="36" t="e">
        <f>-Kapitalbehov!#REF!</f>
        <v>#REF!</v>
      </c>
      <c r="Y11" s="36" t="e">
        <f>-Kapitalbehov!#REF!</f>
        <v>#REF!</v>
      </c>
    </row>
    <row r="12" spans="1:25" hidden="1" outlineLevel="1" x14ac:dyDescent="0.15"/>
    <row r="13" spans="1:25" hidden="1" outlineLevel="1" x14ac:dyDescent="0.15">
      <c r="A13" t="s">
        <v>0</v>
      </c>
      <c r="B13" s="36">
        <f>'Res Bud År1'!D10</f>
        <v>0</v>
      </c>
      <c r="C13" s="36">
        <f>'Res Bud År1'!E10</f>
        <v>0</v>
      </c>
      <c r="D13" s="36">
        <f>'Res Bud År1'!F10</f>
        <v>0</v>
      </c>
      <c r="E13" s="36">
        <f>'Res Bud År1'!G10</f>
        <v>0</v>
      </c>
      <c r="F13" s="36">
        <f>'Res Bud År1'!H10</f>
        <v>0</v>
      </c>
      <c r="G13" s="36">
        <f>'Res Bud År1'!I10</f>
        <v>0</v>
      </c>
      <c r="H13" s="36">
        <f>'Res Bud År1'!J10</f>
        <v>0</v>
      </c>
      <c r="I13" s="36">
        <f>'Res Bud År1'!K10</f>
        <v>0</v>
      </c>
      <c r="J13" s="36">
        <f>'Res Bud År1'!L10</f>
        <v>0</v>
      </c>
      <c r="K13" s="36">
        <f>'Res Bud År1'!M10</f>
        <v>0</v>
      </c>
      <c r="L13" s="36">
        <f>'Res Bud År1'!N10</f>
        <v>0</v>
      </c>
      <c r="M13" s="36">
        <f>'Res Bud År1'!O10</f>
        <v>0</v>
      </c>
      <c r="N13" s="36">
        <f>'Res Bud År2'!D10</f>
        <v>0</v>
      </c>
      <c r="O13" s="36">
        <f>'Res Bud År2'!E10</f>
        <v>0</v>
      </c>
      <c r="P13" s="36">
        <f>'Res Bud År2'!F10</f>
        <v>0</v>
      </c>
      <c r="Q13" s="36">
        <f>'Res Bud År2'!G10</f>
        <v>0</v>
      </c>
      <c r="R13" s="36">
        <f>'Res Bud År2'!H10</f>
        <v>0</v>
      </c>
      <c r="S13" s="36">
        <f>'Res Bud År2'!I10</f>
        <v>0</v>
      </c>
      <c r="T13" s="36">
        <f>'Res Bud År2'!J10</f>
        <v>0</v>
      </c>
      <c r="U13" s="36">
        <f>'Res Bud År2'!K10</f>
        <v>0</v>
      </c>
      <c r="V13" s="36">
        <f>'Res Bud År2'!L10</f>
        <v>0</v>
      </c>
      <c r="W13" s="36">
        <f>'Res Bud År2'!M10</f>
        <v>0</v>
      </c>
      <c r="X13" s="36">
        <f>'Res Bud År2'!N10</f>
        <v>0</v>
      </c>
      <c r="Y13" s="36">
        <f>'Res Bud År2'!O10</f>
        <v>0</v>
      </c>
    </row>
    <row r="14" spans="1:25" hidden="1" outlineLevel="1" x14ac:dyDescent="0.15">
      <c r="A14" t="s">
        <v>90</v>
      </c>
      <c r="B14" s="56" t="e">
        <f>SUM('Res Bud År1'!D17,'Res Bud År1'!D50,'Res Bud År1'!D64,'Res Bud År1'!#REF!)</f>
        <v>#REF!</v>
      </c>
      <c r="C14" s="56" t="e">
        <f>SUM('Res Bud År1'!E17,'Res Bud År1'!E50,'Res Bud År1'!E64,'Res Bud År1'!#REF!)</f>
        <v>#REF!</v>
      </c>
      <c r="D14" s="56" t="e">
        <f>SUM('Res Bud År1'!F17,'Res Bud År1'!F50,'Res Bud År1'!F64,'Res Bud År1'!#REF!)</f>
        <v>#REF!</v>
      </c>
      <c r="E14" s="56" t="e">
        <f>SUM('Res Bud År1'!G17,'Res Bud År1'!G50,'Res Bud År1'!G64,'Res Bud År1'!#REF!)</f>
        <v>#REF!</v>
      </c>
      <c r="F14" s="56" t="e">
        <f>SUM('Res Bud År1'!H17,'Res Bud År1'!H50,'Res Bud År1'!H64,'Res Bud År1'!#REF!)</f>
        <v>#REF!</v>
      </c>
      <c r="G14" s="56" t="e">
        <f>SUM('Res Bud År1'!I17,'Res Bud År1'!I50,'Res Bud År1'!I64,'Res Bud År1'!#REF!)</f>
        <v>#REF!</v>
      </c>
      <c r="H14" s="56" t="e">
        <f>SUM('Res Bud År1'!J17,'Res Bud År1'!J50,'Res Bud År1'!J64,'Res Bud År1'!#REF!)</f>
        <v>#REF!</v>
      </c>
      <c r="I14" s="56" t="e">
        <f>SUM('Res Bud År1'!K17,'Res Bud År1'!K50,'Res Bud År1'!K64,'Res Bud År1'!#REF!)</f>
        <v>#REF!</v>
      </c>
      <c r="J14" s="56" t="e">
        <f>SUM('Res Bud År1'!L17,'Res Bud År1'!L50,'Res Bud År1'!L64,'Res Bud År1'!#REF!)</f>
        <v>#REF!</v>
      </c>
      <c r="K14" s="56" t="e">
        <f>SUM('Res Bud År1'!M17,'Res Bud År1'!M50,'Res Bud År1'!M64,'Res Bud År1'!#REF!)</f>
        <v>#REF!</v>
      </c>
      <c r="L14" s="56" t="e">
        <f>SUM('Res Bud År1'!N17,'Res Bud År1'!N50,'Res Bud År1'!N64,'Res Bud År1'!#REF!)</f>
        <v>#REF!</v>
      </c>
      <c r="M14" s="56" t="e">
        <f>SUM('Res Bud År1'!O17,'Res Bud År1'!O50,'Res Bud År1'!O64,'Res Bud År1'!#REF!)</f>
        <v>#REF!</v>
      </c>
      <c r="N14" s="56" t="e">
        <f>SUM('Res Bud År2'!D17,'Res Bud År2'!D50,'Res Bud År2'!D64,'Res Bud År2'!#REF!)</f>
        <v>#REF!</v>
      </c>
      <c r="O14" s="56" t="e">
        <f>SUM('Res Bud År2'!E17,'Res Bud År2'!E50,'Res Bud År2'!E64,'Res Bud År2'!#REF!)</f>
        <v>#REF!</v>
      </c>
      <c r="P14" s="56" t="e">
        <f>SUM('Res Bud År2'!F17,'Res Bud År2'!F50,'Res Bud År2'!F64,'Res Bud År2'!#REF!)</f>
        <v>#REF!</v>
      </c>
      <c r="Q14" s="56" t="e">
        <f>SUM('Res Bud År2'!G17,'Res Bud År2'!G50,'Res Bud År2'!G64,'Res Bud År2'!#REF!)</f>
        <v>#REF!</v>
      </c>
      <c r="R14" s="56" t="e">
        <f>SUM('Res Bud År2'!H17,'Res Bud År2'!H50,'Res Bud År2'!H64,'Res Bud År2'!#REF!)</f>
        <v>#REF!</v>
      </c>
      <c r="S14" s="56" t="e">
        <f>SUM('Res Bud År2'!I17,'Res Bud År2'!I50,'Res Bud År2'!I64,'Res Bud År2'!#REF!)</f>
        <v>#REF!</v>
      </c>
      <c r="T14" s="56" t="e">
        <f>SUM('Res Bud År2'!J17,'Res Bud År2'!J50,'Res Bud År2'!J64,'Res Bud År2'!#REF!)</f>
        <v>#REF!</v>
      </c>
      <c r="U14" s="56" t="e">
        <f>SUM('Res Bud År2'!K17,'Res Bud År2'!K50,'Res Bud År2'!K64,'Res Bud År2'!#REF!)</f>
        <v>#REF!</v>
      </c>
      <c r="V14" s="56" t="e">
        <f>SUM('Res Bud År2'!L17,'Res Bud År2'!L50,'Res Bud År2'!L64,'Res Bud År2'!#REF!)</f>
        <v>#REF!</v>
      </c>
      <c r="W14" s="56" t="e">
        <f>SUM('Res Bud År2'!M17,'Res Bud År2'!M50,'Res Bud År2'!M64,'Res Bud År2'!#REF!)</f>
        <v>#REF!</v>
      </c>
      <c r="X14" s="56" t="e">
        <f>SUM('Res Bud År2'!N17,'Res Bud År2'!N50,'Res Bud År2'!N64,'Res Bud År2'!#REF!)</f>
        <v>#REF!</v>
      </c>
      <c r="Y14" s="56" t="e">
        <f>SUM('Res Bud År2'!O17,'Res Bud År2'!O50,'Res Bud År2'!O64,'Res Bud År2'!#REF!)</f>
        <v>#REF!</v>
      </c>
    </row>
    <row r="15" spans="1:25" hidden="1" outlineLevel="1" x14ac:dyDescent="0.15">
      <c r="A15" t="s">
        <v>93</v>
      </c>
      <c r="B15" s="36" t="e">
        <f>'Res Bud År1'!#REF!</f>
        <v>#REF!</v>
      </c>
      <c r="C15" s="36" t="e">
        <f>'Res Bud År1'!#REF!</f>
        <v>#REF!</v>
      </c>
      <c r="D15" s="36" t="e">
        <f>'Res Bud År1'!#REF!</f>
        <v>#REF!</v>
      </c>
      <c r="E15" s="36" t="e">
        <f>'Res Bud År1'!#REF!</f>
        <v>#REF!</v>
      </c>
      <c r="F15" s="36" t="e">
        <f>'Res Bud År1'!#REF!</f>
        <v>#REF!</v>
      </c>
      <c r="G15" s="36" t="e">
        <f>'Res Bud År1'!#REF!</f>
        <v>#REF!</v>
      </c>
      <c r="H15" s="36" t="e">
        <f>'Res Bud År1'!#REF!</f>
        <v>#REF!</v>
      </c>
      <c r="I15" s="36" t="e">
        <f>'Res Bud År1'!#REF!</f>
        <v>#REF!</v>
      </c>
      <c r="J15" s="36" t="e">
        <f>'Res Bud År1'!#REF!</f>
        <v>#REF!</v>
      </c>
      <c r="K15" s="36" t="e">
        <f>'Res Bud År1'!#REF!</f>
        <v>#REF!</v>
      </c>
      <c r="L15" s="36" t="e">
        <f>'Res Bud År1'!#REF!</f>
        <v>#REF!</v>
      </c>
      <c r="M15" s="36" t="e">
        <f>'Res Bud År1'!#REF!</f>
        <v>#REF!</v>
      </c>
      <c r="N15" s="36" t="e">
        <f>'Res Bud År2'!#REF!</f>
        <v>#REF!</v>
      </c>
      <c r="O15" s="36" t="e">
        <f>'Res Bud År2'!#REF!</f>
        <v>#REF!</v>
      </c>
      <c r="P15" s="36" t="e">
        <f>'Res Bud År2'!#REF!</f>
        <v>#REF!</v>
      </c>
      <c r="Q15" s="36" t="e">
        <f>'Res Bud År2'!#REF!</f>
        <v>#REF!</v>
      </c>
      <c r="R15" s="36" t="e">
        <f>'Res Bud År2'!#REF!</f>
        <v>#REF!</v>
      </c>
      <c r="S15" s="36" t="e">
        <f>'Res Bud År2'!#REF!</f>
        <v>#REF!</v>
      </c>
      <c r="T15" s="36" t="e">
        <f>'Res Bud År2'!#REF!</f>
        <v>#REF!</v>
      </c>
      <c r="U15" s="36" t="e">
        <f>'Res Bud År2'!#REF!</f>
        <v>#REF!</v>
      </c>
      <c r="V15" s="36" t="e">
        <f>'Res Bud År2'!#REF!</f>
        <v>#REF!</v>
      </c>
      <c r="W15" s="36" t="e">
        <f>'Res Bud År2'!#REF!</f>
        <v>#REF!</v>
      </c>
      <c r="X15" s="36" t="e">
        <f>'Res Bud År2'!#REF!</f>
        <v>#REF!</v>
      </c>
      <c r="Y15" s="36" t="e">
        <f>'Res Bud År2'!#REF!</f>
        <v>#REF!</v>
      </c>
    </row>
    <row r="16" spans="1:25" hidden="1" outlineLevel="1" x14ac:dyDescent="0.15">
      <c r="A16" t="s">
        <v>142</v>
      </c>
      <c r="B16" s="36">
        <f>SUM($A13:B13)</f>
        <v>0</v>
      </c>
      <c r="C16" s="36">
        <f>SUM($A13:C13)</f>
        <v>0</v>
      </c>
      <c r="D16" s="36">
        <f>SUM($A13:D13)</f>
        <v>0</v>
      </c>
      <c r="E16" s="36">
        <f>SUM($A13:E13)</f>
        <v>0</v>
      </c>
      <c r="F16" s="36">
        <f>SUM($A13:F13)</f>
        <v>0</v>
      </c>
      <c r="G16" s="36">
        <f>SUM($A13:G13)</f>
        <v>0</v>
      </c>
      <c r="H16" s="36">
        <f>SUM($A13:H13)</f>
        <v>0</v>
      </c>
      <c r="I16" s="36">
        <f>SUM($A13:I13)</f>
        <v>0</v>
      </c>
      <c r="J16" s="36">
        <f>SUM($A13:J13)</f>
        <v>0</v>
      </c>
      <c r="K16" s="36">
        <f>SUM($A13:K13)</f>
        <v>0</v>
      </c>
      <c r="L16" s="36">
        <f>SUM($A13:L13)</f>
        <v>0</v>
      </c>
      <c r="M16" s="36">
        <f>SUM($A13:M13)</f>
        <v>0</v>
      </c>
      <c r="N16" s="36">
        <f>SUM($A13:N13)</f>
        <v>0</v>
      </c>
      <c r="O16" s="36">
        <f>SUM($A13:O13)</f>
        <v>0</v>
      </c>
      <c r="P16" s="36">
        <f>SUM($A13:P13)</f>
        <v>0</v>
      </c>
      <c r="Q16" s="36">
        <f>SUM($A13:Q13)</f>
        <v>0</v>
      </c>
      <c r="R16" s="36">
        <f>SUM($A13:R13)</f>
        <v>0</v>
      </c>
      <c r="S16" s="36">
        <f>SUM($A13:S13)</f>
        <v>0</v>
      </c>
      <c r="T16" s="36">
        <f>SUM($A13:T13)</f>
        <v>0</v>
      </c>
      <c r="U16" s="36">
        <f>SUM($A13:U13)</f>
        <v>0</v>
      </c>
      <c r="V16" s="36">
        <f>SUM($A13:V13)</f>
        <v>0</v>
      </c>
      <c r="W16" s="36">
        <f>SUM($A13:W13)</f>
        <v>0</v>
      </c>
      <c r="X16" s="36">
        <f>SUM($A13:X13)</f>
        <v>0</v>
      </c>
      <c r="Y16" s="36">
        <f>SUM($A13:Y13)</f>
        <v>0</v>
      </c>
    </row>
    <row r="17" spans="1:25" hidden="1" outlineLevel="1" x14ac:dyDescent="0.15">
      <c r="A17" t="s">
        <v>143</v>
      </c>
      <c r="B17" s="36" t="e">
        <f>SUM($A14:B14)</f>
        <v>#REF!</v>
      </c>
      <c r="C17" s="36" t="e">
        <f>SUM($A14:C14)</f>
        <v>#REF!</v>
      </c>
      <c r="D17" s="36" t="e">
        <f>SUM($A14:D14)</f>
        <v>#REF!</v>
      </c>
      <c r="E17" s="36" t="e">
        <f>SUM($A14:E14)</f>
        <v>#REF!</v>
      </c>
      <c r="F17" s="36" t="e">
        <f>SUM($A14:F14)</f>
        <v>#REF!</v>
      </c>
      <c r="G17" s="36" t="e">
        <f>SUM($A14:G14)</f>
        <v>#REF!</v>
      </c>
      <c r="H17" s="36" t="e">
        <f>SUM($A14:H14)</f>
        <v>#REF!</v>
      </c>
      <c r="I17" s="36" t="e">
        <f>SUM($A14:I14)</f>
        <v>#REF!</v>
      </c>
      <c r="J17" s="36" t="e">
        <f>SUM($A14:J14)</f>
        <v>#REF!</v>
      </c>
      <c r="K17" s="36" t="e">
        <f>SUM($A14:K14)</f>
        <v>#REF!</v>
      </c>
      <c r="L17" s="36" t="e">
        <f>SUM($A14:L14)</f>
        <v>#REF!</v>
      </c>
      <c r="M17" s="36" t="e">
        <f>SUM($A14:M14)</f>
        <v>#REF!</v>
      </c>
      <c r="N17" s="36" t="e">
        <f>SUM($A14:N14)</f>
        <v>#REF!</v>
      </c>
      <c r="O17" s="36" t="e">
        <f>SUM($A14:O14)</f>
        <v>#REF!</v>
      </c>
      <c r="P17" s="36" t="e">
        <f>SUM($A14:P14)</f>
        <v>#REF!</v>
      </c>
      <c r="Q17" s="36" t="e">
        <f>SUM($A14:Q14)</f>
        <v>#REF!</v>
      </c>
      <c r="R17" s="36" t="e">
        <f>SUM($A14:R14)</f>
        <v>#REF!</v>
      </c>
      <c r="S17" s="36" t="e">
        <f>SUM($A14:S14)</f>
        <v>#REF!</v>
      </c>
      <c r="T17" s="36" t="e">
        <f>SUM($A14:T14)</f>
        <v>#REF!</v>
      </c>
      <c r="U17" s="36" t="e">
        <f>SUM($A14:U14)</f>
        <v>#REF!</v>
      </c>
      <c r="V17" s="36" t="e">
        <f>SUM($A14:V14)</f>
        <v>#REF!</v>
      </c>
      <c r="W17" s="36" t="e">
        <f>SUM($A14:W14)</f>
        <v>#REF!</v>
      </c>
      <c r="X17" s="36" t="e">
        <f>SUM($A14:X14)</f>
        <v>#REF!</v>
      </c>
      <c r="Y17" s="36" t="e">
        <f>SUM($A14:Y14)</f>
        <v>#REF!</v>
      </c>
    </row>
    <row r="18" spans="1:25" hidden="1" outlineLevel="1" x14ac:dyDescent="0.15">
      <c r="A18" t="s">
        <v>144</v>
      </c>
      <c r="B18" s="36" t="e">
        <f>SUM($A15:B15)</f>
        <v>#REF!</v>
      </c>
      <c r="C18" s="36" t="e">
        <f>SUM($A15:C15)</f>
        <v>#REF!</v>
      </c>
      <c r="D18" s="36" t="e">
        <f>SUM($A15:D15)</f>
        <v>#REF!</v>
      </c>
      <c r="E18" s="36" t="e">
        <f>SUM($A15:E15)</f>
        <v>#REF!</v>
      </c>
      <c r="F18" s="36" t="e">
        <f>SUM($A15:F15)</f>
        <v>#REF!</v>
      </c>
      <c r="G18" s="36" t="e">
        <f>SUM($A15:G15)</f>
        <v>#REF!</v>
      </c>
      <c r="H18" s="36" t="e">
        <f>SUM($A15:H15)</f>
        <v>#REF!</v>
      </c>
      <c r="I18" s="36" t="e">
        <f>SUM($A15:I15)</f>
        <v>#REF!</v>
      </c>
      <c r="J18" s="36" t="e">
        <f>SUM($A15:J15)</f>
        <v>#REF!</v>
      </c>
      <c r="K18" s="36" t="e">
        <f>SUM($A15:K15)</f>
        <v>#REF!</v>
      </c>
      <c r="L18" s="36" t="e">
        <f>SUM($A15:L15)</f>
        <v>#REF!</v>
      </c>
      <c r="M18" s="36" t="e">
        <f>SUM($A15:M15)</f>
        <v>#REF!</v>
      </c>
      <c r="N18" s="36" t="e">
        <f>SUM($A15:N15)</f>
        <v>#REF!</v>
      </c>
      <c r="O18" s="36" t="e">
        <f>SUM($A15:O15)</f>
        <v>#REF!</v>
      </c>
      <c r="P18" s="36" t="e">
        <f>SUM($A15:P15)</f>
        <v>#REF!</v>
      </c>
      <c r="Q18" s="36" t="e">
        <f>SUM($A15:Q15)</f>
        <v>#REF!</v>
      </c>
      <c r="R18" s="36" t="e">
        <f>SUM($A15:R15)</f>
        <v>#REF!</v>
      </c>
      <c r="S18" s="36" t="e">
        <f>SUM($A15:S15)</f>
        <v>#REF!</v>
      </c>
      <c r="T18" s="36" t="e">
        <f>SUM($A15:T15)</f>
        <v>#REF!</v>
      </c>
      <c r="U18" s="36" t="e">
        <f>SUM($A15:U15)</f>
        <v>#REF!</v>
      </c>
      <c r="V18" s="36" t="e">
        <f>SUM($A15:V15)</f>
        <v>#REF!</v>
      </c>
      <c r="W18" s="36" t="e">
        <f>SUM($A15:W15)</f>
        <v>#REF!</v>
      </c>
      <c r="X18" s="36" t="e">
        <f>SUM($A15:X15)</f>
        <v>#REF!</v>
      </c>
      <c r="Y18" s="36" t="e">
        <f>SUM($A15:Y15)</f>
        <v>#REF!</v>
      </c>
    </row>
    <row r="19" spans="1:25" hidden="1" outlineLevel="1" x14ac:dyDescent="0.15">
      <c r="B19" s="36"/>
      <c r="C19" s="36"/>
      <c r="D19" s="36"/>
      <c r="E19" s="36"/>
      <c r="F19" s="36"/>
      <c r="G19" s="36"/>
      <c r="H19" s="36"/>
      <c r="I19" s="36"/>
      <c r="J19" s="36"/>
      <c r="K19" s="36"/>
      <c r="L19" s="36"/>
      <c r="M19" s="36"/>
      <c r="N19" s="36"/>
      <c r="O19" s="36"/>
      <c r="P19" s="36"/>
      <c r="Q19" s="36"/>
      <c r="R19" s="36"/>
      <c r="S19" s="36"/>
      <c r="T19" s="36"/>
      <c r="U19" s="36"/>
      <c r="V19" s="36"/>
      <c r="W19" s="36"/>
      <c r="X19" s="36"/>
      <c r="Y19" s="36"/>
    </row>
    <row r="20" spans="1:25" hidden="1" outlineLevel="1" x14ac:dyDescent="0.15">
      <c r="B20" t="s">
        <v>87</v>
      </c>
      <c r="F20" t="s">
        <v>88</v>
      </c>
      <c r="I20" s="36"/>
      <c r="J20" s="36"/>
      <c r="K20" s="36"/>
      <c r="L20" s="36"/>
      <c r="M20" s="36"/>
      <c r="N20" s="36"/>
      <c r="O20" s="36"/>
      <c r="P20" s="36"/>
      <c r="Q20" s="36"/>
      <c r="R20" s="36"/>
      <c r="S20" s="36"/>
      <c r="T20" s="36"/>
      <c r="U20" s="36"/>
      <c r="V20" s="36"/>
      <c r="W20" s="36"/>
      <c r="X20" s="36"/>
      <c r="Y20" s="36"/>
    </row>
    <row r="21" spans="1:25" hidden="1" outlineLevel="1" x14ac:dyDescent="0.15">
      <c r="B21" t="s">
        <v>0</v>
      </c>
      <c r="C21" t="s">
        <v>90</v>
      </c>
      <c r="F21" t="s">
        <v>0</v>
      </c>
      <c r="G21" t="s">
        <v>90</v>
      </c>
    </row>
    <row r="22" spans="1:25" hidden="1" outlineLevel="1" x14ac:dyDescent="0.15">
      <c r="A22" t="s">
        <v>0</v>
      </c>
      <c r="B22" s="36">
        <f>'Res Bud År1'!$P$10</f>
        <v>0</v>
      </c>
      <c r="E22" t="s">
        <v>0</v>
      </c>
      <c r="F22" s="36">
        <f>'Res Bud År2'!$P$10</f>
        <v>0</v>
      </c>
    </row>
    <row r="23" spans="1:25" hidden="1" outlineLevel="1" x14ac:dyDescent="0.15">
      <c r="A23" t="s">
        <v>89</v>
      </c>
      <c r="C23" s="36">
        <f>'Res Bud År1'!$P$17</f>
        <v>0</v>
      </c>
      <c r="E23" t="s">
        <v>89</v>
      </c>
      <c r="G23" s="36">
        <f>'Res Bud År2'!$P$17</f>
        <v>0</v>
      </c>
    </row>
    <row r="24" spans="1:25" hidden="1" outlineLevel="1" x14ac:dyDescent="0.15">
      <c r="A24" t="s">
        <v>92</v>
      </c>
      <c r="C24" s="36">
        <f>'Res Bud År1'!$P$50</f>
        <v>0</v>
      </c>
      <c r="E24" t="s">
        <v>92</v>
      </c>
      <c r="G24" s="36">
        <f>'Res Bud År2'!$P$50</f>
        <v>0</v>
      </c>
    </row>
    <row r="25" spans="1:25" hidden="1" outlineLevel="1" x14ac:dyDescent="0.15">
      <c r="A25" t="s">
        <v>91</v>
      </c>
      <c r="C25" s="36">
        <f>'Res Bud År1'!$P$64</f>
        <v>0</v>
      </c>
      <c r="E25" t="s">
        <v>91</v>
      </c>
      <c r="G25" s="36">
        <f>'Res Bud År2'!$P$64</f>
        <v>0</v>
      </c>
    </row>
    <row r="26" spans="1:25" hidden="1" outlineLevel="1" x14ac:dyDescent="0.15">
      <c r="A26" t="e">
        <f>IF(C26&gt;0,"Finansiella kostnader","Finansiella intäkter")</f>
        <v>#REF!</v>
      </c>
      <c r="B26" s="36" t="e">
        <f>-IF(SUM('Res Bud År1'!P73:P73)-'Res Bud År1'!#REF!&gt;0,0,SUM('Res Bud År1'!P73:P73)-'Res Bud År1'!#REF!)</f>
        <v>#REF!</v>
      </c>
      <c r="C26" s="36" t="e">
        <f>IF(SUM('Res Bud År1'!P73:P73)-'Res Bud År1'!#REF!&lt;0,0,SUM('Res Bud År1'!P73:P73)-'Res Bud År1'!#REF!)</f>
        <v>#REF!</v>
      </c>
      <c r="E26" t="e">
        <f>IF(G26&gt;0,"Finansiella kostnader","Finansiella intäkter")</f>
        <v>#REF!</v>
      </c>
      <c r="F26" s="36" t="e">
        <f>-IF(SUM('Res Bud År2'!P73:P73)-'Res Bud År2'!#REF!&gt;0,0,SUM('Res Bud År2'!P73:P73)-'Res Bud År2'!#REF!)</f>
        <v>#REF!</v>
      </c>
      <c r="G26" s="36" t="e">
        <f>IF(SUM('Res Bud År2'!P73:P73)-'Res Bud År2'!#REF!&lt;0,0,SUM('Res Bud År2'!P73:P73)-'Res Bud År2'!#REF!)</f>
        <v>#REF!</v>
      </c>
    </row>
    <row r="27" spans="1:25" hidden="1" outlineLevel="1" x14ac:dyDescent="0.15">
      <c r="A27" t="s">
        <v>30</v>
      </c>
      <c r="C27" s="36">
        <f>'Res Bud År1'!$P$69</f>
        <v>0</v>
      </c>
      <c r="E27" t="s">
        <v>30</v>
      </c>
      <c r="G27" s="36">
        <f>'Res Bud År2'!$P$69</f>
        <v>0</v>
      </c>
    </row>
    <row r="28" spans="1:25" hidden="1" outlineLevel="1" x14ac:dyDescent="0.15">
      <c r="A28" t="s">
        <v>31</v>
      </c>
      <c r="C28" s="36" t="e">
        <f>B22-SUM(C23:C27)</f>
        <v>#REF!</v>
      </c>
      <c r="E28" t="s">
        <v>31</v>
      </c>
      <c r="G28" s="36" t="e">
        <f>F22-SUM(G23:G27)</f>
        <v>#REF!</v>
      </c>
    </row>
    <row r="29" spans="1:25" collapsed="1" x14ac:dyDescent="0.15"/>
    <row r="30" spans="1:25" ht="16" x14ac:dyDescent="0.2">
      <c r="A30" s="54" t="s">
        <v>182</v>
      </c>
    </row>
    <row r="31" spans="1:25" x14ac:dyDescent="0.15">
      <c r="A31" s="55" t="str">
        <f>FtgNamn</f>
        <v>Företagsnamn</v>
      </c>
      <c r="H31" s="200" t="str">
        <f>"Alla belopp "&amp;Kapitalbehov!$F$5</f>
        <v>Alla belopp kronor (kr)</v>
      </c>
    </row>
    <row r="52" spans="1:1" ht="16" x14ac:dyDescent="0.2">
      <c r="A52" s="54" t="s">
        <v>170</v>
      </c>
    </row>
    <row r="88" spans="1:1" ht="16" x14ac:dyDescent="0.2">
      <c r="A88" s="54"/>
    </row>
  </sheetData>
  <sheetProtection formatCells="0" formatColumns="0" formatRows="0"/>
  <pageMargins left="0.43307086614173229" right="0.23622047244094491"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AO137"/>
  <sheetViews>
    <sheetView showGridLines="0" zoomScale="90" zoomScaleNormal="90" workbookViewId="0">
      <selection activeCell="F89" sqref="F89"/>
    </sheetView>
  </sheetViews>
  <sheetFormatPr baseColWidth="10" defaultColWidth="8.6640625" defaultRowHeight="13" outlineLevelRow="1" x14ac:dyDescent="0.15"/>
  <cols>
    <col min="1" max="1" width="29.6640625" style="6" customWidth="1"/>
    <col min="2" max="2" width="7.1640625" style="6" hidden="1" customWidth="1"/>
    <col min="3" max="3" width="6.1640625" style="6" customWidth="1"/>
    <col min="4" max="4" width="7.6640625" style="6" customWidth="1"/>
    <col min="5" max="5" width="7.6640625" style="4" customWidth="1"/>
    <col min="6" max="6" width="11" style="4" customWidth="1" collapsed="1"/>
    <col min="7" max="18" width="11" style="4" customWidth="1"/>
    <col min="19" max="19" width="2.6640625" customWidth="1"/>
    <col min="20" max="20" width="24.1640625" customWidth="1"/>
    <col min="27" max="35" width="9.1640625" style="40" customWidth="1"/>
    <col min="36" max="16384" width="8.6640625" style="40"/>
  </cols>
  <sheetData>
    <row r="1" spans="1:35" ht="18" x14ac:dyDescent="0.2">
      <c r="A1" s="113" t="str">
        <f>"Likviditetsbudget "&amp;'Res Bud År2'!D4&amp;" till "&amp;'Res Bud År2'!O4</f>
        <v>Likviditetsbudget jan-22 till dec-22</v>
      </c>
      <c r="B1" s="113"/>
      <c r="C1" s="113"/>
      <c r="D1" s="113"/>
      <c r="E1" s="114"/>
      <c r="F1" s="114"/>
      <c r="G1" s="114"/>
      <c r="H1" s="114"/>
      <c r="I1" s="114"/>
      <c r="J1" s="114"/>
      <c r="K1" s="114"/>
      <c r="L1" s="114"/>
      <c r="M1" s="114"/>
      <c r="N1" s="114"/>
      <c r="O1" s="114"/>
      <c r="P1" s="114"/>
      <c r="Q1" s="114"/>
      <c r="R1" s="114"/>
      <c r="S1" s="167"/>
    </row>
    <row r="2" spans="1:35" ht="18" customHeight="1" x14ac:dyDescent="0.2">
      <c r="A2" s="159" t="str">
        <f>FtgNamn</f>
        <v>Företagsnamn</v>
      </c>
      <c r="B2" s="159"/>
      <c r="C2" s="159"/>
      <c r="D2" s="159"/>
      <c r="E2" s="114"/>
      <c r="F2" s="114"/>
      <c r="G2" s="114"/>
      <c r="H2" s="114"/>
      <c r="I2" s="114"/>
      <c r="J2" s="114"/>
      <c r="K2" s="114"/>
      <c r="L2" s="114"/>
      <c r="M2" s="114"/>
      <c r="N2" s="114"/>
      <c r="O2" s="114"/>
      <c r="P2" s="114"/>
      <c r="Q2" s="114"/>
      <c r="R2" s="114"/>
      <c r="S2" s="167"/>
    </row>
    <row r="3" spans="1:35" ht="18" hidden="1" customHeight="1" outlineLevel="1" x14ac:dyDescent="0.2">
      <c r="A3" s="113"/>
      <c r="B3" s="113"/>
      <c r="C3" s="113"/>
      <c r="D3" s="113"/>
      <c r="E3" s="114"/>
      <c r="F3" s="114"/>
      <c r="G3" s="114"/>
      <c r="H3" s="114"/>
      <c r="I3" s="114"/>
      <c r="J3" s="114"/>
      <c r="K3" s="114"/>
      <c r="L3" s="114"/>
      <c r="M3" s="114"/>
      <c r="N3" s="114"/>
      <c r="O3" s="114"/>
      <c r="P3" s="114"/>
      <c r="Q3" s="114"/>
      <c r="R3" s="114"/>
      <c r="S3" s="167"/>
    </row>
    <row r="4" spans="1:35" ht="14" hidden="1" outlineLevel="1" x14ac:dyDescent="0.15">
      <c r="A4" s="117" t="s">
        <v>52</v>
      </c>
      <c r="B4" s="117"/>
      <c r="C4" s="117"/>
      <c r="D4" s="117"/>
      <c r="E4" s="117"/>
      <c r="F4" s="128" t="str">
        <f>'Res Bud År2'!D$4</f>
        <v>jan-22</v>
      </c>
      <c r="G4" s="128" t="str">
        <f>'Res Bud År2'!E$4</f>
        <v>feb-22</v>
      </c>
      <c r="H4" s="128" t="str">
        <f>'Res Bud År2'!F$4</f>
        <v>mar-22</v>
      </c>
      <c r="I4" s="128" t="str">
        <f>'Res Bud År2'!G$4</f>
        <v>apr-22</v>
      </c>
      <c r="J4" s="128" t="str">
        <f>'Res Bud År2'!H$4</f>
        <v>maj-22</v>
      </c>
      <c r="K4" s="128" t="str">
        <f>'Res Bud År2'!I$4</f>
        <v>jun-22</v>
      </c>
      <c r="L4" s="128" t="str">
        <f>'Res Bud År2'!J$4</f>
        <v>jul-22</v>
      </c>
      <c r="M4" s="128" t="str">
        <f>'Res Bud År2'!K$4</f>
        <v>aug-22</v>
      </c>
      <c r="N4" s="128" t="str">
        <f>'Res Bud År2'!L$4</f>
        <v>sep-22</v>
      </c>
      <c r="O4" s="128" t="str">
        <f>'Res Bud År2'!M$4</f>
        <v>okt-22</v>
      </c>
      <c r="P4" s="128" t="str">
        <f>'Res Bud År2'!N$4</f>
        <v>nov-22</v>
      </c>
      <c r="Q4" s="128" t="str">
        <f>'Res Bud År2'!O$4</f>
        <v>dec-22</v>
      </c>
      <c r="R4" s="128" t="s">
        <v>46</v>
      </c>
      <c r="S4" s="167"/>
      <c r="AA4" s="2"/>
      <c r="AB4" s="2"/>
      <c r="AC4" s="2"/>
      <c r="AD4" s="2"/>
      <c r="AE4" s="2"/>
      <c r="AF4" s="2"/>
      <c r="AG4" s="2"/>
      <c r="AH4" s="2"/>
      <c r="AI4" s="2"/>
    </row>
    <row r="5" spans="1:35" ht="14" hidden="1" outlineLevel="1" x14ac:dyDescent="0.15">
      <c r="A5" s="122" t="s">
        <v>0</v>
      </c>
      <c r="B5" s="122"/>
      <c r="C5" s="122"/>
      <c r="D5" s="122"/>
      <c r="E5" s="127"/>
      <c r="F5" s="138">
        <f>IF(OR('Res Bud År2'!$C5="Kontant",'Res Bud År2'!$C5=""),'Res Bud År2'!$D5,0)
+IF('Res Bud År1'!$C5=30,'Res Bud År1'!$O5,0)+IF('Res Bud År1'!$C5=60,'Res Bud År1'!$N5,0)+IF('Res Bud År1'!$C5=90,'Res Bud År1'!$M5,0)</f>
        <v>0</v>
      </c>
      <c r="G5" s="138">
        <f>IF(OR('Res Bud År2'!$C5="Kontant",'Res Bud År2'!$C5=""),'Res Bud År2'!$E5,0)+IF('Res Bud År2'!$C5=30,'Res Bud År2'!$D5,0)
+IF('Res Bud År1'!$C5=60,'Res Bud År1'!$O5,0)+IF('Res Bud År1'!$C5=90,'Res Bud År1'!$N5,0)</f>
        <v>0</v>
      </c>
      <c r="H5" s="138">
        <f>IF(OR('Res Bud År2'!$C5="Kontant",'Res Bud År2'!$C5=""),'Res Bud År2'!$F5,0)+IF('Res Bud År2'!$C5=30,'Res Bud År2'!$E5,0)+IF('Res Bud År2'!$C5=60,'Res Bud År2'!$D5,0)
+IF('Res Bud År1'!$C5=90,'Res Bud År1'!$O5,0)</f>
        <v>0</v>
      </c>
      <c r="I5" s="138">
        <f>IF(OR('Res Bud År2'!$C5="Kontant",'Res Bud År2'!$C5=""),'Res Bud År2'!$G5,0)+IF('Res Bud År2'!$C5=30,'Res Bud År2'!$F5,0)+IF('Res Bud År2'!$C5=60,'Res Bud År2'!$E5,0)+IF('Res Bud År2'!$C5=90,'Res Bud År2'!$D5,0)</f>
        <v>0</v>
      </c>
      <c r="J5" s="138">
        <f>IF(OR('Res Bud År2'!$C5="Kontant",'Res Bud År2'!$C5=""),'Res Bud År2'!$H5,0)+IF('Res Bud År2'!$C5=30,'Res Bud År2'!$G5,0)+IF('Res Bud År2'!$C5=60,'Res Bud År2'!$F5,0)+IF('Res Bud År2'!$C5=90,'Res Bud År2'!$E5,0)</f>
        <v>0</v>
      </c>
      <c r="K5" s="138">
        <f>IF(OR('Res Bud År2'!$C5="Kontant",'Res Bud År2'!$C5=""),'Res Bud År2'!$I5,0)+IF('Res Bud År2'!$C5=30,'Res Bud År2'!$H5,0)+IF('Res Bud År2'!$C5=60,'Res Bud År2'!$G5,0)+IF('Res Bud År2'!$C5=90,'Res Bud År2'!$F5,0)</f>
        <v>0</v>
      </c>
      <c r="L5" s="138">
        <f>IF(OR('Res Bud År2'!$C5="Kontant",'Res Bud År2'!$C5=""),'Res Bud År2'!$J5,0)+IF('Res Bud År2'!$C5=30,'Res Bud År2'!$I5,0)+IF('Res Bud År2'!$C5=60,'Res Bud År2'!$H5,0)+IF('Res Bud År2'!$C5=90,'Res Bud År2'!$G5,0)</f>
        <v>0</v>
      </c>
      <c r="M5" s="138">
        <f>IF(OR('Res Bud År2'!$C5="Kontant",'Res Bud År2'!$C5=""),'Res Bud År2'!$K5,0)+IF('Res Bud År2'!$C5=30,'Res Bud År2'!$J5,0)+IF('Res Bud År2'!$C5=60,'Res Bud År2'!$I5,0)+IF('Res Bud År2'!$C5=90,'Res Bud År2'!$H5,0)</f>
        <v>0</v>
      </c>
      <c r="N5" s="138">
        <f>IF(OR('Res Bud År2'!$C5="Kontant",'Res Bud År2'!$C5=""),'Res Bud År2'!$L5,0)+IF('Res Bud År2'!$C5=30,'Res Bud År2'!$K5,0)+IF('Res Bud År2'!$C5=60,'Res Bud År2'!$J5,0)+IF('Res Bud År2'!$C5=90,'Res Bud År2'!$I5,0)</f>
        <v>0</v>
      </c>
      <c r="O5" s="138">
        <f>IF(OR('Res Bud År2'!$C5="Kontant",'Res Bud År2'!$C5=""),'Res Bud År2'!$M5,0)+IF('Res Bud År2'!$C5=30,'Res Bud År2'!$L5,0)+IF('Res Bud År2'!$C5=60,'Res Bud År2'!$K5,0)+IF('Res Bud År2'!$C5=90,'Res Bud År2'!$J5,0)</f>
        <v>0</v>
      </c>
      <c r="P5" s="138">
        <f>IF(OR('Res Bud År2'!$C5="Kontant",'Res Bud År2'!$C5=""),'Res Bud År2'!$N5,0)+IF('Res Bud År2'!$C5=30,'Res Bud År2'!$M5,0)+IF('Res Bud År2'!$C5=60,'Res Bud År2'!$L5,0)+IF('Res Bud År2'!$C5=90,'Res Bud År2'!$K5,0)</f>
        <v>0</v>
      </c>
      <c r="Q5" s="138">
        <f>IF(OR('Res Bud År2'!$C5="Kontant",'Res Bud År2'!$C5=""),'Res Bud År2'!$O5,0)+IF('Res Bud År2'!$C5=30,'Res Bud År2'!$N5,0)+IF('Res Bud År2'!$C5=60,'Res Bud År2'!$M5,0)+IF('Res Bud År2'!$C5=90,'Res Bud År2'!$L5,0)</f>
        <v>0</v>
      </c>
      <c r="R5" s="138">
        <f>SUM(F5:Q5)</f>
        <v>0</v>
      </c>
      <c r="S5" s="167"/>
    </row>
    <row r="6" spans="1:35" ht="14" hidden="1" outlineLevel="1" x14ac:dyDescent="0.15">
      <c r="A6" s="122" t="s">
        <v>0</v>
      </c>
      <c r="B6" s="122"/>
      <c r="C6" s="122"/>
      <c r="D6" s="122"/>
      <c r="E6" s="127"/>
      <c r="F6" s="138">
        <f>IF(OR('Res Bud År2'!$C6="Kontant",'Res Bud År2'!$C6=""),'Res Bud År2'!$D6,0)
+IF('Res Bud År1'!$C6=30,'Res Bud År1'!$O6,0)+IF('Res Bud År1'!$C6=60,'Res Bud År1'!$N6,0)+IF('Res Bud År1'!$C6=90,'Res Bud År1'!$M6,0)</f>
        <v>0</v>
      </c>
      <c r="G6" s="138">
        <f>IF(OR('Res Bud År2'!$C6="Kontant",'Res Bud År2'!$C6=""),'Res Bud År2'!$E6,0)+IF('Res Bud År2'!$C6=30,'Res Bud År2'!$D6,0)
+IF('Res Bud År1'!$C6=60,'Res Bud År1'!$O6,0)+IF('Res Bud År1'!$C6=90,'Res Bud År1'!$N6,0)</f>
        <v>0</v>
      </c>
      <c r="H6" s="138">
        <f>IF(OR('Res Bud År2'!$C6="Kontant",'Res Bud År2'!$C6=""),'Res Bud År2'!$F6,0)+IF('Res Bud År2'!$C6=30,'Res Bud År2'!$E6,0)+IF('Res Bud År2'!$C6=60,'Res Bud År2'!$D6,0)
+IF('Res Bud År1'!$C6=90,'Res Bud År1'!$O6,0)</f>
        <v>0</v>
      </c>
      <c r="I6" s="138">
        <f>IF(OR('Res Bud År2'!$C6="Kontant",'Res Bud År2'!$C6=""),'Res Bud År2'!$G6,0)+IF('Res Bud År2'!$C6=30,'Res Bud År2'!$F6,0)+IF('Res Bud År2'!$C6=60,'Res Bud År2'!$E6,0)+IF('Res Bud År2'!$C6=90,'Res Bud År2'!$D6,0)</f>
        <v>0</v>
      </c>
      <c r="J6" s="138">
        <f>IF(OR('Res Bud År2'!$C6="Kontant",'Res Bud År2'!$C6=""),'Res Bud År2'!$H6,0)+IF('Res Bud År2'!$C6=30,'Res Bud År2'!$G6,0)+IF('Res Bud År2'!$C6=60,'Res Bud År2'!$F6,0)+IF('Res Bud År2'!$C6=90,'Res Bud År2'!$E6,0)</f>
        <v>0</v>
      </c>
      <c r="K6" s="138">
        <f>IF(OR('Res Bud År2'!$C6="Kontant",'Res Bud År2'!$C6=""),'Res Bud År2'!$I6,0)+IF('Res Bud År2'!$C6=30,'Res Bud År2'!$H6,0)+IF('Res Bud År2'!$C6=60,'Res Bud År2'!$G6,0)+IF('Res Bud År2'!$C6=90,'Res Bud År2'!$F6,0)</f>
        <v>0</v>
      </c>
      <c r="L6" s="138">
        <f>IF(OR('Res Bud År2'!$C6="Kontant",'Res Bud År2'!$C6=""),'Res Bud År2'!$J6,0)+IF('Res Bud År2'!$C6=30,'Res Bud År2'!$I6,0)+IF('Res Bud År2'!$C6=60,'Res Bud År2'!$H6,0)+IF('Res Bud År2'!$C6=90,'Res Bud År2'!$G6,0)</f>
        <v>0</v>
      </c>
      <c r="M6" s="138">
        <f>IF(OR('Res Bud År2'!$C6="Kontant",'Res Bud År2'!$C6=""),'Res Bud År2'!$K6,0)+IF('Res Bud År2'!$C6=30,'Res Bud År2'!$J6,0)+IF('Res Bud År2'!$C6=60,'Res Bud År2'!$I6,0)+IF('Res Bud År2'!$C6=90,'Res Bud År2'!$H6,0)</f>
        <v>0</v>
      </c>
      <c r="N6" s="138">
        <f>IF(OR('Res Bud År2'!$C6="Kontant",'Res Bud År2'!$C6=""),'Res Bud År2'!$L6,0)+IF('Res Bud År2'!$C6=30,'Res Bud År2'!$K6,0)+IF('Res Bud År2'!$C6=60,'Res Bud År2'!$J6,0)+IF('Res Bud År2'!$C6=90,'Res Bud År2'!$I6,0)</f>
        <v>0</v>
      </c>
      <c r="O6" s="138">
        <f>IF(OR('Res Bud År2'!$C6="Kontant",'Res Bud År2'!$C6=""),'Res Bud År2'!$M6,0)+IF('Res Bud År2'!$C6=30,'Res Bud År2'!$L6,0)+IF('Res Bud År2'!$C6=60,'Res Bud År2'!$K6,0)+IF('Res Bud År2'!$C6=90,'Res Bud År2'!$J6,0)</f>
        <v>0</v>
      </c>
      <c r="P6" s="138">
        <f>IF(OR('Res Bud År2'!$C6="Kontant",'Res Bud År2'!$C6=""),'Res Bud År2'!$N6,0)+IF('Res Bud År2'!$C6=30,'Res Bud År2'!$M6,0)+IF('Res Bud År2'!$C6=60,'Res Bud År2'!$L6,0)+IF('Res Bud År2'!$C6=90,'Res Bud År2'!$K6,0)</f>
        <v>0</v>
      </c>
      <c r="Q6" s="138">
        <f>IF(OR('Res Bud År2'!$C6="Kontant",'Res Bud År2'!$C6=""),'Res Bud År2'!$O6,0)+IF('Res Bud År2'!$C6=30,'Res Bud År2'!$N6,0)+IF('Res Bud År2'!$C6=60,'Res Bud År2'!$M6,0)+IF('Res Bud År2'!$C6=90,'Res Bud År2'!$L6,0)</f>
        <v>0</v>
      </c>
      <c r="R6" s="138">
        <f>SUM(F6:Q6)</f>
        <v>0</v>
      </c>
      <c r="S6" s="167"/>
    </row>
    <row r="7" spans="1:35" ht="14" hidden="1" outlineLevel="1" x14ac:dyDescent="0.15">
      <c r="A7" s="122" t="s">
        <v>0</v>
      </c>
      <c r="B7" s="122"/>
      <c r="C7" s="122"/>
      <c r="D7" s="122"/>
      <c r="E7" s="127"/>
      <c r="F7" s="138">
        <f>IF(OR('Res Bud År2'!$C7="Kontant",'Res Bud År2'!$C7=""),'Res Bud År2'!$D7,0)
+IF('Res Bud År1'!$C7=30,'Res Bud År1'!$O7,0)+IF('Res Bud År1'!$C7=60,'Res Bud År1'!$N7,0)+IF('Res Bud År1'!$C7=90,'Res Bud År1'!$M7,0)</f>
        <v>0</v>
      </c>
      <c r="G7" s="138">
        <f>IF(OR('Res Bud År2'!$C7="Kontant",'Res Bud År2'!$C7=""),'Res Bud År2'!$E7,0)+IF('Res Bud År2'!$C7=30,'Res Bud År2'!$D7,0)
+IF('Res Bud År1'!$C7=60,'Res Bud År1'!$O7,0)+IF('Res Bud År1'!$C7=90,'Res Bud År1'!$N7,0)</f>
        <v>0</v>
      </c>
      <c r="H7" s="138">
        <f>IF(OR('Res Bud År2'!$C7="Kontant",'Res Bud År2'!$C7=""),'Res Bud År2'!$F7,0)+IF('Res Bud År2'!$C7=30,'Res Bud År2'!$E7,0)+IF('Res Bud År2'!$C7=60,'Res Bud År2'!$D7,0)
+IF('Res Bud År1'!$C7=90,'Res Bud År1'!$O7,0)</f>
        <v>0</v>
      </c>
      <c r="I7" s="138">
        <f>IF(OR('Res Bud År2'!$C7="Kontant",'Res Bud År2'!$C7=""),'Res Bud År2'!$G7,0)+IF('Res Bud År2'!$C7=30,'Res Bud År2'!$F7,0)+IF('Res Bud År2'!$C7=60,'Res Bud År2'!$E7,0)+IF('Res Bud År2'!$C7=90,'Res Bud År2'!$D7,0)</f>
        <v>0</v>
      </c>
      <c r="J7" s="138">
        <f>IF(OR('Res Bud År2'!$C7="Kontant",'Res Bud År2'!$C7=""),'Res Bud År2'!$H7,0)+IF('Res Bud År2'!$C7=30,'Res Bud År2'!$G7,0)+IF('Res Bud År2'!$C7=60,'Res Bud År2'!$F7,0)+IF('Res Bud År2'!$C7=90,'Res Bud År2'!$E7,0)</f>
        <v>0</v>
      </c>
      <c r="K7" s="138">
        <f>IF(OR('Res Bud År2'!$C7="Kontant",'Res Bud År2'!$C7=""),'Res Bud År2'!$I7,0)+IF('Res Bud År2'!$C7=30,'Res Bud År2'!$H7,0)+IF('Res Bud År2'!$C7=60,'Res Bud År2'!$G7,0)+IF('Res Bud År2'!$C7=90,'Res Bud År2'!$F7,0)</f>
        <v>0</v>
      </c>
      <c r="L7" s="138">
        <f>IF(OR('Res Bud År2'!$C7="Kontant",'Res Bud År2'!$C7=""),'Res Bud År2'!$J7,0)+IF('Res Bud År2'!$C7=30,'Res Bud År2'!$I7,0)+IF('Res Bud År2'!$C7=60,'Res Bud År2'!$H7,0)+IF('Res Bud År2'!$C7=90,'Res Bud År2'!$G7,0)</f>
        <v>0</v>
      </c>
      <c r="M7" s="138">
        <f>IF(OR('Res Bud År2'!$C7="Kontant",'Res Bud År2'!$C7=""),'Res Bud År2'!$K7,0)+IF('Res Bud År2'!$C7=30,'Res Bud År2'!$J7,0)+IF('Res Bud År2'!$C7=60,'Res Bud År2'!$I7,0)+IF('Res Bud År2'!$C7=90,'Res Bud År2'!$H7,0)</f>
        <v>0</v>
      </c>
      <c r="N7" s="138">
        <f>IF(OR('Res Bud År2'!$C7="Kontant",'Res Bud År2'!$C7=""),'Res Bud År2'!$L7,0)+IF('Res Bud År2'!$C7=30,'Res Bud År2'!$K7,0)+IF('Res Bud År2'!$C7=60,'Res Bud År2'!$J7,0)+IF('Res Bud År2'!$C7=90,'Res Bud År2'!$I7,0)</f>
        <v>0</v>
      </c>
      <c r="O7" s="138">
        <f>IF(OR('Res Bud År2'!$C7="Kontant",'Res Bud År2'!$C7=""),'Res Bud År2'!$M7,0)+IF('Res Bud År2'!$C7=30,'Res Bud År2'!$L7,0)+IF('Res Bud År2'!$C7=60,'Res Bud År2'!$K7,0)+IF('Res Bud År2'!$C7=90,'Res Bud År2'!$J7,0)</f>
        <v>0</v>
      </c>
      <c r="P7" s="138">
        <f>IF(OR('Res Bud År2'!$C7="Kontant",'Res Bud År2'!$C7=""),'Res Bud År2'!$N7,0)+IF('Res Bud År2'!$C7=30,'Res Bud År2'!$M7,0)+IF('Res Bud År2'!$C7=60,'Res Bud År2'!$L7,0)+IF('Res Bud År2'!$C7=90,'Res Bud År2'!$K7,0)</f>
        <v>0</v>
      </c>
      <c r="Q7" s="138">
        <f>IF(OR('Res Bud År2'!$C7="Kontant",'Res Bud År2'!$C7=""),'Res Bud År2'!$O7,0)+IF('Res Bud År2'!$C7=30,'Res Bud År2'!$N7,0)+IF('Res Bud År2'!$C7=60,'Res Bud År2'!$M7,0)+IF('Res Bud År2'!$C7=90,'Res Bud År2'!$L7,0)</f>
        <v>0</v>
      </c>
      <c r="R7" s="138">
        <f>SUM(F7:Q7)</f>
        <v>0</v>
      </c>
      <c r="S7" s="167"/>
    </row>
    <row r="8" spans="1:35" hidden="1" outlineLevel="1" x14ac:dyDescent="0.15">
      <c r="A8" s="122"/>
      <c r="B8" s="122"/>
      <c r="C8" s="122"/>
      <c r="D8" s="122"/>
      <c r="E8" s="127"/>
      <c r="F8" s="138"/>
      <c r="G8" s="138"/>
      <c r="H8" s="138"/>
      <c r="I8" s="138"/>
      <c r="J8" s="138"/>
      <c r="K8" s="138"/>
      <c r="L8" s="138"/>
      <c r="M8" s="138"/>
      <c r="N8" s="138"/>
      <c r="O8" s="138"/>
      <c r="P8" s="138"/>
      <c r="Q8" s="138"/>
      <c r="R8" s="138"/>
      <c r="S8" s="167"/>
    </row>
    <row r="9" spans="1:35" ht="14" hidden="1" outlineLevel="1" x14ac:dyDescent="0.15">
      <c r="A9" s="122" t="s">
        <v>0</v>
      </c>
      <c r="B9" s="122"/>
      <c r="C9" s="122"/>
      <c r="D9" s="122"/>
      <c r="E9" s="127"/>
      <c r="F9" s="138">
        <f>IF(OR('Res Bud År2'!$C9="Kontant",'Res Bud År2'!$C9=""),'Res Bud År2'!$D9,0)
+IF('Res Bud År1'!$C9=30,'Res Bud År1'!$O9,0)+IF('Res Bud År1'!$C9=60,'Res Bud År1'!$N9,0)+IF('Res Bud År1'!$C9=90,'Res Bud År1'!$M9,0)</f>
        <v>0</v>
      </c>
      <c r="G9" s="138">
        <f>IF(OR('Res Bud År2'!$C9="Kontant",'Res Bud År2'!$C9=""),'Res Bud År2'!$E9,0)+IF('Res Bud År2'!$C9=30,'Res Bud År2'!$D9,0)
+IF('Res Bud År1'!$C9=60,'Res Bud År1'!$O9,0)+IF('Res Bud År1'!$C9=90,'Res Bud År1'!$N9,0)</f>
        <v>0</v>
      </c>
      <c r="H9" s="138">
        <f>IF(OR('Res Bud År2'!$C9="Kontant",'Res Bud År2'!$C9=""),'Res Bud År2'!$F9,0)+IF('Res Bud År2'!$C9=30,'Res Bud År2'!$E9,0)+IF('Res Bud År2'!$C9=60,'Res Bud År2'!$D9,0)
+IF('Res Bud År1'!$C9=90,'Res Bud År1'!$O9,0)</f>
        <v>0</v>
      </c>
      <c r="I9" s="138">
        <f>IF(OR('Res Bud År2'!$C9="Kontant",'Res Bud År2'!$C9=""),'Res Bud År2'!$G9,0)+IF('Res Bud År2'!$C9=30,'Res Bud År2'!$F9,0)+IF('Res Bud År2'!$C9=60,'Res Bud År2'!$E9,0)+IF('Res Bud År2'!$C9=90,'Res Bud År2'!$D9,0)</f>
        <v>0</v>
      </c>
      <c r="J9" s="138">
        <f>IF(OR('Res Bud År2'!$C9="Kontant",'Res Bud År2'!$C9=""),'Res Bud År2'!$H9,0)+IF('Res Bud År2'!$C9=30,'Res Bud År2'!$G9,0)+IF('Res Bud År2'!$C9=60,'Res Bud År2'!$F9,0)+IF('Res Bud År2'!$C9=90,'Res Bud År2'!$E9,0)</f>
        <v>0</v>
      </c>
      <c r="K9" s="138">
        <f>IF(OR('Res Bud År2'!$C9="Kontant",'Res Bud År2'!$C9=""),'Res Bud År2'!$I9,0)+IF('Res Bud År2'!$C9=30,'Res Bud År2'!$H9,0)+IF('Res Bud År2'!$C9=60,'Res Bud År2'!$G9,0)+IF('Res Bud År2'!$C9=90,'Res Bud År2'!$F9,0)</f>
        <v>0</v>
      </c>
      <c r="L9" s="138">
        <f>IF(OR('Res Bud År2'!$C9="Kontant",'Res Bud År2'!$C9=""),'Res Bud År2'!$J9,0)+IF('Res Bud År2'!$C9=30,'Res Bud År2'!$I9,0)+IF('Res Bud År2'!$C9=60,'Res Bud År2'!$H9,0)+IF('Res Bud År2'!$C9=90,'Res Bud År2'!$G9,0)</f>
        <v>0</v>
      </c>
      <c r="M9" s="138">
        <f>IF(OR('Res Bud År2'!$C9="Kontant",'Res Bud År2'!$C9=""),'Res Bud År2'!$K9,0)+IF('Res Bud År2'!$C9=30,'Res Bud År2'!$J9,0)+IF('Res Bud År2'!$C9=60,'Res Bud År2'!$I9,0)+IF('Res Bud År2'!$C9=90,'Res Bud År2'!$H9,0)</f>
        <v>0</v>
      </c>
      <c r="N9" s="138">
        <f>IF(OR('Res Bud År2'!$C9="Kontant",'Res Bud År2'!$C9=""),'Res Bud År2'!$L9,0)+IF('Res Bud År2'!$C9=30,'Res Bud År2'!$K9,0)+IF('Res Bud År2'!$C9=60,'Res Bud År2'!$J9,0)+IF('Res Bud År2'!$C9=90,'Res Bud År2'!$I9,0)</f>
        <v>0</v>
      </c>
      <c r="O9" s="138">
        <f>IF(OR('Res Bud År2'!$C9="Kontant",'Res Bud År2'!$C9=""),'Res Bud År2'!$M9,0)+IF('Res Bud År2'!$C9=30,'Res Bud År2'!$L9,0)+IF('Res Bud År2'!$C9=60,'Res Bud År2'!$K9,0)+IF('Res Bud År2'!$C9=90,'Res Bud År2'!$J9,0)</f>
        <v>0</v>
      </c>
      <c r="P9" s="138">
        <f>IF(OR('Res Bud År2'!$C9="Kontant",'Res Bud År2'!$C9=""),'Res Bud År2'!$N9,0)+IF('Res Bud År2'!$C9=30,'Res Bud År2'!$M9,0)+IF('Res Bud År2'!$C9=60,'Res Bud År2'!$L9,0)+IF('Res Bud År2'!$C9=90,'Res Bud År2'!$K9,0)</f>
        <v>0</v>
      </c>
      <c r="Q9" s="138">
        <f>IF(OR('Res Bud År2'!$C9="Kontant",'Res Bud År2'!$C9=""),'Res Bud År2'!$O9,0)+IF('Res Bud År2'!$C9=30,'Res Bud År2'!$N9,0)+IF('Res Bud År2'!$C9=60,'Res Bud År2'!$M9,0)+IF('Res Bud År2'!$C9=90,'Res Bud År2'!$L9,0)</f>
        <v>0</v>
      </c>
      <c r="R9" s="138">
        <f>SUM(F9:Q9)</f>
        <v>0</v>
      </c>
      <c r="S9" s="167"/>
    </row>
    <row r="10" spans="1:35" ht="14" hidden="1" outlineLevel="1" x14ac:dyDescent="0.15">
      <c r="A10" s="120" t="s">
        <v>23</v>
      </c>
      <c r="B10" s="120"/>
      <c r="C10" s="120"/>
      <c r="D10" s="120"/>
      <c r="E10" s="121"/>
      <c r="F10" s="131">
        <f t="shared" ref="F10:Q10" si="0">SUM(F5:F9)</f>
        <v>0</v>
      </c>
      <c r="G10" s="131">
        <f t="shared" si="0"/>
        <v>0</v>
      </c>
      <c r="H10" s="131">
        <f t="shared" si="0"/>
        <v>0</v>
      </c>
      <c r="I10" s="131">
        <f t="shared" si="0"/>
        <v>0</v>
      </c>
      <c r="J10" s="131">
        <f t="shared" si="0"/>
        <v>0</v>
      </c>
      <c r="K10" s="131">
        <f t="shared" si="0"/>
        <v>0</v>
      </c>
      <c r="L10" s="131">
        <f t="shared" si="0"/>
        <v>0</v>
      </c>
      <c r="M10" s="131">
        <f t="shared" si="0"/>
        <v>0</v>
      </c>
      <c r="N10" s="131">
        <f t="shared" si="0"/>
        <v>0</v>
      </c>
      <c r="O10" s="131">
        <f t="shared" si="0"/>
        <v>0</v>
      </c>
      <c r="P10" s="131">
        <f t="shared" si="0"/>
        <v>0</v>
      </c>
      <c r="Q10" s="131">
        <f t="shared" si="0"/>
        <v>0</v>
      </c>
      <c r="R10" s="131">
        <f>SUM(F10:Q10)</f>
        <v>0</v>
      </c>
      <c r="S10" s="167"/>
      <c r="AA10" s="2"/>
      <c r="AB10" s="2"/>
      <c r="AC10" s="2"/>
      <c r="AD10" s="2"/>
      <c r="AE10" s="2"/>
      <c r="AF10" s="2"/>
      <c r="AG10" s="2"/>
      <c r="AH10" s="2"/>
      <c r="AI10" s="2"/>
    </row>
    <row r="11" spans="1:35" hidden="1" outlineLevel="1" x14ac:dyDescent="0.15">
      <c r="A11" s="129"/>
      <c r="B11" s="129"/>
      <c r="C11" s="129"/>
      <c r="D11" s="129"/>
      <c r="E11" s="129"/>
      <c r="F11" s="129"/>
      <c r="G11" s="129"/>
      <c r="H11" s="129"/>
      <c r="I11" s="129"/>
      <c r="J11" s="129"/>
      <c r="K11" s="129"/>
      <c r="L11" s="129"/>
      <c r="M11" s="129"/>
      <c r="N11" s="129"/>
      <c r="O11" s="129"/>
      <c r="P11" s="129"/>
      <c r="Q11" s="129"/>
      <c r="R11" s="129"/>
      <c r="S11" s="167"/>
    </row>
    <row r="12" spans="1:35" ht="14" hidden="1" outlineLevel="1" x14ac:dyDescent="0.15">
      <c r="A12" s="117" t="s">
        <v>53</v>
      </c>
      <c r="B12" s="117"/>
      <c r="C12" s="117"/>
      <c r="D12" s="117"/>
      <c r="E12" s="117"/>
      <c r="F12" s="128" t="s">
        <v>72</v>
      </c>
      <c r="G12" s="128" t="s">
        <v>73</v>
      </c>
      <c r="H12" s="128" t="s">
        <v>74</v>
      </c>
      <c r="I12" s="128" t="s">
        <v>75</v>
      </c>
      <c r="J12" s="128" t="s">
        <v>76</v>
      </c>
      <c r="K12" s="128" t="s">
        <v>77</v>
      </c>
      <c r="L12" s="128" t="s">
        <v>78</v>
      </c>
      <c r="M12" s="128" t="s">
        <v>79</v>
      </c>
      <c r="N12" s="128" t="s">
        <v>80</v>
      </c>
      <c r="O12" s="128" t="s">
        <v>81</v>
      </c>
      <c r="P12" s="128" t="s">
        <v>82</v>
      </c>
      <c r="Q12" s="128" t="s">
        <v>83</v>
      </c>
      <c r="R12" s="128" t="s">
        <v>46</v>
      </c>
      <c r="S12" s="167"/>
    </row>
    <row r="13" spans="1:35" ht="30" hidden="1" customHeight="1" outlineLevel="1" x14ac:dyDescent="0.15">
      <c r="A13" s="122" t="s">
        <v>1</v>
      </c>
      <c r="B13" s="122"/>
      <c r="C13" s="122"/>
      <c r="D13" s="122"/>
      <c r="E13" s="127"/>
      <c r="F13" s="138">
        <f>IF(OR('Res Bud År2'!$C13="Kontant",'Res Bud År2'!$C13=""),'Res Bud År2'!$D13,0)
+IF('Res Bud År1'!$C13=30,'Res Bud År1'!$O13,0)+IF('Res Bud År1'!$C13=60,'Res Bud År1'!$N13,0)+IF('Res Bud År1'!$C13=90,'Res Bud År1'!$M13,0)</f>
        <v>0</v>
      </c>
      <c r="G13" s="138">
        <f>IF(OR('Res Bud År2'!$C13="Kontant",'Res Bud År2'!$C13=""),'Res Bud År2'!$E13,0)+IF('Res Bud År2'!$C13=30,'Res Bud År2'!$D13,0)
+IF('Res Bud År1'!$C13=60,'Res Bud År1'!$O13,0)+IF('Res Bud År1'!$C13=90,'Res Bud År1'!$N13,0)</f>
        <v>0</v>
      </c>
      <c r="H13" s="138">
        <f>IF(OR('Res Bud År2'!$C13="Kontant",'Res Bud År2'!$C13=""),'Res Bud År2'!$F13,0)+IF('Res Bud År2'!$C13=30,'Res Bud År2'!$E13,0)+IF('Res Bud År2'!$C13=60,'Res Bud År2'!$D13,0)
+IF('Res Bud År1'!$C13=90,'Res Bud År1'!$O13,0)</f>
        <v>0</v>
      </c>
      <c r="I13" s="138">
        <f>IF(OR('Res Bud År2'!$C13="Kontant",'Res Bud År2'!$C13=""),'Res Bud År2'!$G13,0)+IF('Res Bud År2'!$C13=30,'Res Bud År2'!$F13,0)+IF('Res Bud År2'!$C13=60,'Res Bud År2'!$E13,0)+IF('Res Bud År2'!$C13=90,'Res Bud År2'!$D13,0)</f>
        <v>0</v>
      </c>
      <c r="J13" s="138">
        <f>IF(OR('Res Bud År2'!$C13="Kontant",'Res Bud År2'!$C13=""),'Res Bud År2'!$H13,0)+IF('Res Bud År2'!$C13=30,'Res Bud År2'!$G13,0)+IF('Res Bud År2'!$C13=60,'Res Bud År2'!$F13,0)+IF('Res Bud År2'!$C13=90,'Res Bud År2'!$E13,0)</f>
        <v>0</v>
      </c>
      <c r="K13" s="138">
        <f>IF(OR('Res Bud År2'!$C13="Kontant",'Res Bud År2'!$C13=""),'Res Bud År2'!$I13,0)+IF('Res Bud År2'!$C13=30,'Res Bud År2'!$H13,0)+IF('Res Bud År2'!$C13=60,'Res Bud År2'!$G13,0)+IF('Res Bud År2'!$C13=90,'Res Bud År2'!$F13,0)</f>
        <v>0</v>
      </c>
      <c r="L13" s="138">
        <f>IF(OR('Res Bud År2'!$C13="Kontant",'Res Bud År2'!$C13=""),'Res Bud År2'!$J13,0)+IF('Res Bud År2'!$C13=30,'Res Bud År2'!$I13,0)+IF('Res Bud År2'!$C13=60,'Res Bud År2'!$H13,0)+IF('Res Bud År2'!$C13=90,'Res Bud År2'!$G13,0)</f>
        <v>0</v>
      </c>
      <c r="M13" s="138">
        <f>IF(OR('Res Bud År2'!$C13="Kontant",'Res Bud År2'!$C13=""),'Res Bud År2'!$K13,0)+IF('Res Bud År2'!$C13=30,'Res Bud År2'!$J13,0)+IF('Res Bud År2'!$C13=60,'Res Bud År2'!$I13,0)+IF('Res Bud År2'!$C13=90,'Res Bud År2'!$H13,0)</f>
        <v>0</v>
      </c>
      <c r="N13" s="138">
        <f>IF(OR('Res Bud År2'!$C13="Kontant",'Res Bud År2'!$C13=""),'Res Bud År2'!$L13,0)+IF('Res Bud År2'!$C13=30,'Res Bud År2'!$K13,0)+IF('Res Bud År2'!$C13=60,'Res Bud År2'!$J13,0)+IF('Res Bud År2'!$C13=90,'Res Bud År2'!$I13,0)</f>
        <v>0</v>
      </c>
      <c r="O13" s="138">
        <f>IF(OR('Res Bud År2'!$C13="Kontant",'Res Bud År2'!$C13=""),'Res Bud År2'!$M13,0)+IF('Res Bud År2'!$C13=30,'Res Bud År2'!$L13,0)+IF('Res Bud År2'!$C13=60,'Res Bud År2'!$K13,0)+IF('Res Bud År2'!$C13=90,'Res Bud År2'!$J13,0)</f>
        <v>0</v>
      </c>
      <c r="P13" s="138">
        <f>IF(OR('Res Bud År2'!$C13="Kontant",'Res Bud År2'!$C13=""),'Res Bud År2'!$N13,0)+IF('Res Bud År2'!$C13=30,'Res Bud År2'!$M13,0)+IF('Res Bud År2'!$C13=60,'Res Bud År2'!$L13,0)+IF('Res Bud År2'!$C13=90,'Res Bud År2'!$K13,0)</f>
        <v>0</v>
      </c>
      <c r="Q13" s="138">
        <f>IF(OR('Res Bud År2'!$C13="Kontant",'Res Bud År2'!$C13=""),'Res Bud År2'!$O13,0)+IF('Res Bud År2'!$C13=30,'Res Bud År2'!$N13,0)+IF('Res Bud År2'!$C13=60,'Res Bud År2'!$M13,0)+IF('Res Bud År2'!$C13=90,'Res Bud År2'!$L13,0)</f>
        <v>0</v>
      </c>
      <c r="R13" s="138">
        <f>SUM(F13:Q13)</f>
        <v>0</v>
      </c>
      <c r="S13" s="167"/>
    </row>
    <row r="14" spans="1:35" ht="30" hidden="1" customHeight="1" outlineLevel="1" x14ac:dyDescent="0.15">
      <c r="A14" s="122" t="s">
        <v>1</v>
      </c>
      <c r="B14" s="122"/>
      <c r="C14" s="122"/>
      <c r="D14" s="122"/>
      <c r="E14" s="127"/>
      <c r="F14" s="138">
        <f>IF(OR('Res Bud År2'!$C14="Kontant",'Res Bud År2'!$C14=""),'Res Bud År2'!$D14,0)
+IF('Res Bud År1'!$C14=30,'Res Bud År1'!$O14,0)+IF('Res Bud År1'!$C14=60,'Res Bud År1'!$N14,0)+IF('Res Bud År1'!$C14=90,'Res Bud År1'!$M14,0)</f>
        <v>0</v>
      </c>
      <c r="G14" s="138">
        <f>IF(OR('Res Bud År2'!$C14="Kontant",'Res Bud År2'!$C14=""),'Res Bud År2'!$E14,0)+IF('Res Bud År2'!$C14=30,'Res Bud År2'!$D14,0)
+IF('Res Bud År1'!$C14=60,'Res Bud År1'!$O14,0)+IF('Res Bud År1'!$C14=90,'Res Bud År1'!$N14,0)</f>
        <v>0</v>
      </c>
      <c r="H14" s="138">
        <f>IF(OR('Res Bud År2'!$C14="Kontant",'Res Bud År2'!$C14=""),'Res Bud År2'!$F14,0)+IF('Res Bud År2'!$C14=30,'Res Bud År2'!$E14,0)+IF('Res Bud År2'!$C14=60,'Res Bud År2'!$D14,0)
+IF('Res Bud År1'!$C14=90,'Res Bud År1'!$O14,0)</f>
        <v>0</v>
      </c>
      <c r="I14" s="138">
        <f>IF(OR('Res Bud År2'!$C14="Kontant",'Res Bud År2'!$C14=""),'Res Bud År2'!$G14,0)+IF('Res Bud År2'!$C14=30,'Res Bud År2'!$F14,0)+IF('Res Bud År2'!$C14=60,'Res Bud År2'!$E14,0)+IF('Res Bud År2'!$C14=90,'Res Bud År2'!$D14,0)</f>
        <v>0</v>
      </c>
      <c r="J14" s="138">
        <f>IF(OR('Res Bud År2'!$C14="Kontant",'Res Bud År2'!$C14=""),'Res Bud År2'!$H14,0)+IF('Res Bud År2'!$C14=30,'Res Bud År2'!$G14,0)+IF('Res Bud År2'!$C14=60,'Res Bud År2'!$F14,0)+IF('Res Bud År2'!$C14=90,'Res Bud År2'!$E14,0)</f>
        <v>0</v>
      </c>
      <c r="K14" s="138">
        <f>IF(OR('Res Bud År2'!$C14="Kontant",'Res Bud År2'!$C14=""),'Res Bud År2'!$I14,0)+IF('Res Bud År2'!$C14=30,'Res Bud År2'!$H14,0)+IF('Res Bud År2'!$C14=60,'Res Bud År2'!$G14,0)+IF('Res Bud År2'!$C14=90,'Res Bud År2'!$F14,0)</f>
        <v>0</v>
      </c>
      <c r="L14" s="138">
        <f>IF(OR('Res Bud År2'!$C14="Kontant",'Res Bud År2'!$C14=""),'Res Bud År2'!$J14,0)+IF('Res Bud År2'!$C14=30,'Res Bud År2'!$I14,0)+IF('Res Bud År2'!$C14=60,'Res Bud År2'!$H14,0)+IF('Res Bud År2'!$C14=90,'Res Bud År2'!$G14,0)</f>
        <v>0</v>
      </c>
      <c r="M14" s="138">
        <f>IF(OR('Res Bud År2'!$C14="Kontant",'Res Bud År2'!$C14=""),'Res Bud År2'!$K14,0)+IF('Res Bud År2'!$C14=30,'Res Bud År2'!$J14,0)+IF('Res Bud År2'!$C14=60,'Res Bud År2'!$I14,0)+IF('Res Bud År2'!$C14=90,'Res Bud År2'!$H14,0)</f>
        <v>0</v>
      </c>
      <c r="N14" s="138">
        <f>IF(OR('Res Bud År2'!$C14="Kontant",'Res Bud År2'!$C14=""),'Res Bud År2'!$L14,0)+IF('Res Bud År2'!$C14=30,'Res Bud År2'!$K14,0)+IF('Res Bud År2'!$C14=60,'Res Bud År2'!$J14,0)+IF('Res Bud År2'!$C14=90,'Res Bud År2'!$I14,0)</f>
        <v>0</v>
      </c>
      <c r="O14" s="138">
        <f>IF(OR('Res Bud År2'!$C14="Kontant",'Res Bud År2'!$C14=""),'Res Bud År2'!$M14,0)+IF('Res Bud År2'!$C14=30,'Res Bud År2'!$L14,0)+IF('Res Bud År2'!$C14=60,'Res Bud År2'!$K14,0)+IF('Res Bud År2'!$C14=90,'Res Bud År2'!$J14,0)</f>
        <v>0</v>
      </c>
      <c r="P14" s="138">
        <f>IF(OR('Res Bud År2'!$C14="Kontant",'Res Bud År2'!$C14=""),'Res Bud År2'!$N14,0)+IF('Res Bud År2'!$C14=30,'Res Bud År2'!$M14,0)+IF('Res Bud År2'!$C14=60,'Res Bud År2'!$L14,0)+IF('Res Bud År2'!$C14=90,'Res Bud År2'!$K14,0)</f>
        <v>0</v>
      </c>
      <c r="Q14" s="138">
        <f>IF(OR('Res Bud År2'!$C14="Kontant",'Res Bud År2'!$C14=""),'Res Bud År2'!$O14,0)+IF('Res Bud År2'!$C14=30,'Res Bud År2'!$N14,0)+IF('Res Bud År2'!$C14=60,'Res Bud År2'!$M14,0)+IF('Res Bud År2'!$C14=90,'Res Bud År2'!$L14,0)</f>
        <v>0</v>
      </c>
      <c r="R14" s="138">
        <f>SUM(F14:Q14)</f>
        <v>0</v>
      </c>
      <c r="S14" s="167"/>
    </row>
    <row r="15" spans="1:35" ht="30" hidden="1" customHeight="1" outlineLevel="1" x14ac:dyDescent="0.15">
      <c r="A15" s="122" t="s">
        <v>1</v>
      </c>
      <c r="B15" s="122"/>
      <c r="C15" s="122"/>
      <c r="D15" s="122"/>
      <c r="E15" s="127"/>
      <c r="F15" s="138">
        <f>IF(OR('Res Bud År2'!$C15="Kontant",'Res Bud År2'!$C15=""),'Res Bud År2'!$D15,0)
+IF('Res Bud År1'!$C15=30,'Res Bud År1'!$O15,0)+IF('Res Bud År1'!$C15=60,'Res Bud År1'!$N15,0)+IF('Res Bud År1'!$C15=90,'Res Bud År1'!$M15,0)</f>
        <v>0</v>
      </c>
      <c r="G15" s="138">
        <f>IF(OR('Res Bud År2'!$C15="Kontant",'Res Bud År2'!$C15=""),'Res Bud År2'!$E15,0)+IF('Res Bud År2'!$C15=30,'Res Bud År2'!$D15,0)
+IF('Res Bud År1'!$C15=60,'Res Bud År1'!$O15,0)+IF('Res Bud År1'!$C15=90,'Res Bud År1'!$N15,0)</f>
        <v>0</v>
      </c>
      <c r="H15" s="138">
        <f>IF(OR('Res Bud År2'!$C15="Kontant",'Res Bud År2'!$C15=""),'Res Bud År2'!$F15,0)+IF('Res Bud År2'!$C15=30,'Res Bud År2'!$E15,0)+IF('Res Bud År2'!$C15=60,'Res Bud År2'!$D15,0)
+IF('Res Bud År1'!$C15=90,'Res Bud År1'!$O15,0)</f>
        <v>0</v>
      </c>
      <c r="I15" s="138">
        <f>IF(OR('Res Bud År2'!$C15="Kontant",'Res Bud År2'!$C15=""),'Res Bud År2'!$G15,0)+IF('Res Bud År2'!$C15=30,'Res Bud År2'!$F15,0)+IF('Res Bud År2'!$C15=60,'Res Bud År2'!$E15,0)+IF('Res Bud År2'!$C15=90,'Res Bud År2'!$D15,0)</f>
        <v>0</v>
      </c>
      <c r="J15" s="138">
        <f>IF(OR('Res Bud År2'!$C15="Kontant",'Res Bud År2'!$C15=""),'Res Bud År2'!$H15,0)+IF('Res Bud År2'!$C15=30,'Res Bud År2'!$G15,0)+IF('Res Bud År2'!$C15=60,'Res Bud År2'!$F15,0)+IF('Res Bud År2'!$C15=90,'Res Bud År2'!$E15,0)</f>
        <v>0</v>
      </c>
      <c r="K15" s="138">
        <f>IF(OR('Res Bud År2'!$C15="Kontant",'Res Bud År2'!$C15=""),'Res Bud År2'!$I15,0)+IF('Res Bud År2'!$C15=30,'Res Bud År2'!$H15,0)+IF('Res Bud År2'!$C15=60,'Res Bud År2'!$G15,0)+IF('Res Bud År2'!$C15=90,'Res Bud År2'!$F15,0)</f>
        <v>0</v>
      </c>
      <c r="L15" s="138">
        <f>IF(OR('Res Bud År2'!$C15="Kontant",'Res Bud År2'!$C15=""),'Res Bud År2'!$J15,0)+IF('Res Bud År2'!$C15=30,'Res Bud År2'!$I15,0)+IF('Res Bud År2'!$C15=60,'Res Bud År2'!$H15,0)+IF('Res Bud År2'!$C15=90,'Res Bud År2'!$G15,0)</f>
        <v>0</v>
      </c>
      <c r="M15" s="138">
        <f>IF(OR('Res Bud År2'!$C15="Kontant",'Res Bud År2'!$C15=""),'Res Bud År2'!$K15,0)+IF('Res Bud År2'!$C15=30,'Res Bud År2'!$J15,0)+IF('Res Bud År2'!$C15=60,'Res Bud År2'!$I15,0)+IF('Res Bud År2'!$C15=90,'Res Bud År2'!$H15,0)</f>
        <v>0</v>
      </c>
      <c r="N15" s="138">
        <f>IF(OR('Res Bud År2'!$C15="Kontant",'Res Bud År2'!$C15=""),'Res Bud År2'!$L15,0)+IF('Res Bud År2'!$C15=30,'Res Bud År2'!$K15,0)+IF('Res Bud År2'!$C15=60,'Res Bud År2'!$J15,0)+IF('Res Bud År2'!$C15=90,'Res Bud År2'!$I15,0)</f>
        <v>0</v>
      </c>
      <c r="O15" s="138">
        <f>IF(OR('Res Bud År2'!$C15="Kontant",'Res Bud År2'!$C15=""),'Res Bud År2'!$M15,0)+IF('Res Bud År2'!$C15=30,'Res Bud År2'!$L15,0)+IF('Res Bud År2'!$C15=60,'Res Bud År2'!$K15,0)+IF('Res Bud År2'!$C15=90,'Res Bud År2'!$J15,0)</f>
        <v>0</v>
      </c>
      <c r="P15" s="138">
        <f>IF(OR('Res Bud År2'!$C15="Kontant",'Res Bud År2'!$C15=""),'Res Bud År2'!$N15,0)+IF('Res Bud År2'!$C15=30,'Res Bud År2'!$M15,0)+IF('Res Bud År2'!$C15=60,'Res Bud År2'!$L15,0)+IF('Res Bud År2'!$C15=90,'Res Bud År2'!$K15,0)</f>
        <v>0</v>
      </c>
      <c r="Q15" s="138">
        <f>IF(OR('Res Bud År2'!$C15="Kontant",'Res Bud År2'!$C15=""),'Res Bud År2'!$O15,0)+IF('Res Bud År2'!$C15=30,'Res Bud År2'!$N15,0)+IF('Res Bud År2'!$C15=60,'Res Bud År2'!$M15,0)+IF('Res Bud År2'!$C15=90,'Res Bud År2'!$L15,0)</f>
        <v>0</v>
      </c>
      <c r="R15" s="138">
        <f>SUM(F15:Q15)</f>
        <v>0</v>
      </c>
      <c r="S15" s="167"/>
    </row>
    <row r="16" spans="1:35" ht="30" hidden="1" customHeight="1" outlineLevel="1" x14ac:dyDescent="0.15">
      <c r="A16" s="122" t="s">
        <v>1</v>
      </c>
      <c r="B16" s="122"/>
      <c r="C16" s="122"/>
      <c r="D16" s="122"/>
      <c r="E16" s="127"/>
      <c r="F16" s="138">
        <f>IF(OR('Res Bud År2'!$C16="Kontant",'Res Bud År2'!$C16=""),'Res Bud År2'!$D16,0)
+IF('Res Bud År1'!$C16=30,'Res Bud År1'!$O16,0)+IF('Res Bud År1'!$C16=60,'Res Bud År1'!$N16,0)+IF('Res Bud År1'!$C16=90,'Res Bud År1'!$M16,0)</f>
        <v>0</v>
      </c>
      <c r="G16" s="138">
        <f>IF(OR('Res Bud År2'!$C16="Kontant",'Res Bud År2'!$C16=""),'Res Bud År2'!$E16,0)+IF('Res Bud År2'!$C16=30,'Res Bud År2'!$D16,0)
+IF('Res Bud År1'!$C16=60,'Res Bud År1'!$O16,0)+IF('Res Bud År1'!$C16=90,'Res Bud År1'!$N16,0)</f>
        <v>0</v>
      </c>
      <c r="H16" s="138">
        <f>IF(OR('Res Bud År2'!$C16="Kontant",'Res Bud År2'!$C16=""),'Res Bud År2'!$F16,0)+IF('Res Bud År2'!$C16=30,'Res Bud År2'!$E16,0)+IF('Res Bud År2'!$C16=60,'Res Bud År2'!$D16,0)
+IF('Res Bud År1'!$C16=90,'Res Bud År1'!$O16,0)</f>
        <v>0</v>
      </c>
      <c r="I16" s="138">
        <f>IF(OR('Res Bud År2'!$C16="Kontant",'Res Bud År2'!$C16=""),'Res Bud År2'!$G16,0)+IF('Res Bud År2'!$C16=30,'Res Bud År2'!$F16,0)+IF('Res Bud År2'!$C16=60,'Res Bud År2'!$E16,0)+IF('Res Bud År2'!$C16=90,'Res Bud År2'!$D16,0)</f>
        <v>0</v>
      </c>
      <c r="J16" s="138">
        <f>IF(OR('Res Bud År2'!$C16="Kontant",'Res Bud År2'!$C16=""),'Res Bud År2'!$H16,0)+IF('Res Bud År2'!$C16=30,'Res Bud År2'!$G16,0)+IF('Res Bud År2'!$C16=60,'Res Bud År2'!$F16,0)+IF('Res Bud År2'!$C16=90,'Res Bud År2'!$E16,0)</f>
        <v>0</v>
      </c>
      <c r="K16" s="138">
        <f>IF(OR('Res Bud År2'!$C16="Kontant",'Res Bud År2'!$C16=""),'Res Bud År2'!$I16,0)+IF('Res Bud År2'!$C16=30,'Res Bud År2'!$H16,0)+IF('Res Bud År2'!$C16=60,'Res Bud År2'!$G16,0)+IF('Res Bud År2'!$C16=90,'Res Bud År2'!$F16,0)</f>
        <v>0</v>
      </c>
      <c r="L16" s="138">
        <f>IF(OR('Res Bud År2'!$C16="Kontant",'Res Bud År2'!$C16=""),'Res Bud År2'!$J16,0)+IF('Res Bud År2'!$C16=30,'Res Bud År2'!$I16,0)+IF('Res Bud År2'!$C16=60,'Res Bud År2'!$H16,0)+IF('Res Bud År2'!$C16=90,'Res Bud År2'!$G16,0)</f>
        <v>0</v>
      </c>
      <c r="M16" s="138">
        <f>IF(OR('Res Bud År2'!$C16="Kontant",'Res Bud År2'!$C16=""),'Res Bud År2'!$K16,0)+IF('Res Bud År2'!$C16=30,'Res Bud År2'!$J16,0)+IF('Res Bud År2'!$C16=60,'Res Bud År2'!$I16,0)+IF('Res Bud År2'!$C16=90,'Res Bud År2'!$H16,0)</f>
        <v>0</v>
      </c>
      <c r="N16" s="138">
        <f>IF(OR('Res Bud År2'!$C16="Kontant",'Res Bud År2'!$C16=""),'Res Bud År2'!$L16,0)+IF('Res Bud År2'!$C16=30,'Res Bud År2'!$K16,0)+IF('Res Bud År2'!$C16=60,'Res Bud År2'!$J16,0)+IF('Res Bud År2'!$C16=90,'Res Bud År2'!$I16,0)</f>
        <v>0</v>
      </c>
      <c r="O16" s="138">
        <f>IF(OR('Res Bud År2'!$C16="Kontant",'Res Bud År2'!$C16=""),'Res Bud År2'!$M16,0)+IF('Res Bud År2'!$C16=30,'Res Bud År2'!$L16,0)+IF('Res Bud År2'!$C16=60,'Res Bud År2'!$K16,0)+IF('Res Bud År2'!$C16=90,'Res Bud År2'!$J16,0)</f>
        <v>0</v>
      </c>
      <c r="P16" s="138">
        <f>IF(OR('Res Bud År2'!$C16="Kontant",'Res Bud År2'!$C16=""),'Res Bud År2'!$N16,0)+IF('Res Bud År2'!$C16=30,'Res Bud År2'!$M16,0)+IF('Res Bud År2'!$C16=60,'Res Bud År2'!$L16,0)+IF('Res Bud År2'!$C16=90,'Res Bud År2'!$K16,0)</f>
        <v>0</v>
      </c>
      <c r="Q16" s="138">
        <f>IF(OR('Res Bud År2'!$C16="Kontant",'Res Bud År2'!$C16=""),'Res Bud År2'!$O16,0)+IF('Res Bud År2'!$C16=30,'Res Bud År2'!$N16,0)+IF('Res Bud År2'!$C16=60,'Res Bud År2'!$M16,0)+IF('Res Bud År2'!$C16=90,'Res Bud År2'!$L16,0)</f>
        <v>0</v>
      </c>
      <c r="R16" s="138">
        <f>SUM(F16:Q16)</f>
        <v>0</v>
      </c>
      <c r="S16" s="167"/>
    </row>
    <row r="17" spans="1:35" ht="14" hidden="1" outlineLevel="1" x14ac:dyDescent="0.15">
      <c r="A17" s="120" t="s">
        <v>24</v>
      </c>
      <c r="B17" s="120"/>
      <c r="C17" s="120"/>
      <c r="D17" s="120"/>
      <c r="E17" s="121"/>
      <c r="F17" s="131">
        <f t="shared" ref="F17:Q17" si="1">SUM(F12:F16)</f>
        <v>0</v>
      </c>
      <c r="G17" s="131">
        <f t="shared" si="1"/>
        <v>0</v>
      </c>
      <c r="H17" s="131">
        <f t="shared" si="1"/>
        <v>0</v>
      </c>
      <c r="I17" s="131">
        <f t="shared" si="1"/>
        <v>0</v>
      </c>
      <c r="J17" s="131">
        <f t="shared" si="1"/>
        <v>0</v>
      </c>
      <c r="K17" s="131">
        <f t="shared" si="1"/>
        <v>0</v>
      </c>
      <c r="L17" s="131">
        <f t="shared" si="1"/>
        <v>0</v>
      </c>
      <c r="M17" s="131">
        <f t="shared" si="1"/>
        <v>0</v>
      </c>
      <c r="N17" s="131">
        <f t="shared" si="1"/>
        <v>0</v>
      </c>
      <c r="O17" s="131">
        <f t="shared" si="1"/>
        <v>0</v>
      </c>
      <c r="P17" s="131">
        <f t="shared" si="1"/>
        <v>0</v>
      </c>
      <c r="Q17" s="131">
        <f t="shared" si="1"/>
        <v>0</v>
      </c>
      <c r="R17" s="131">
        <f>SUM(F17:Q17)</f>
        <v>0</v>
      </c>
      <c r="S17" s="167"/>
      <c r="AA17" s="2"/>
      <c r="AB17" s="2"/>
      <c r="AC17" s="2"/>
      <c r="AD17" s="2"/>
      <c r="AE17" s="2"/>
      <c r="AF17" s="2"/>
      <c r="AG17" s="2"/>
      <c r="AH17" s="2"/>
      <c r="AI17" s="2"/>
    </row>
    <row r="18" spans="1:35" hidden="1" outlineLevel="1" x14ac:dyDescent="0.15">
      <c r="A18" s="129"/>
      <c r="B18" s="129"/>
      <c r="C18" s="129"/>
      <c r="D18" s="129"/>
      <c r="E18" s="129"/>
      <c r="F18" s="129"/>
      <c r="G18" s="129"/>
      <c r="H18" s="129"/>
      <c r="I18" s="129"/>
      <c r="J18" s="129"/>
      <c r="K18" s="129"/>
      <c r="L18" s="129"/>
      <c r="M18" s="129"/>
      <c r="N18" s="129"/>
      <c r="O18" s="129"/>
      <c r="P18" s="129"/>
      <c r="Q18" s="129"/>
      <c r="R18" s="129"/>
      <c r="S18" s="167"/>
    </row>
    <row r="19" spans="1:35" ht="14" hidden="1" outlineLevel="1" x14ac:dyDescent="0.15">
      <c r="A19" s="120" t="s">
        <v>47</v>
      </c>
      <c r="B19" s="120"/>
      <c r="C19" s="120"/>
      <c r="D19" s="120"/>
      <c r="E19" s="121"/>
      <c r="F19" s="131">
        <f t="shared" ref="F19:Q19" si="2">F10-F17</f>
        <v>0</v>
      </c>
      <c r="G19" s="131">
        <f t="shared" si="2"/>
        <v>0</v>
      </c>
      <c r="H19" s="131">
        <f t="shared" si="2"/>
        <v>0</v>
      </c>
      <c r="I19" s="131">
        <f t="shared" si="2"/>
        <v>0</v>
      </c>
      <c r="J19" s="131">
        <f t="shared" si="2"/>
        <v>0</v>
      </c>
      <c r="K19" s="131">
        <f t="shared" si="2"/>
        <v>0</v>
      </c>
      <c r="L19" s="131">
        <f t="shared" si="2"/>
        <v>0</v>
      </c>
      <c r="M19" s="131">
        <f t="shared" si="2"/>
        <v>0</v>
      </c>
      <c r="N19" s="131">
        <f t="shared" si="2"/>
        <v>0</v>
      </c>
      <c r="O19" s="131">
        <f t="shared" si="2"/>
        <v>0</v>
      </c>
      <c r="P19" s="131">
        <f t="shared" si="2"/>
        <v>0</v>
      </c>
      <c r="Q19" s="131">
        <f t="shared" si="2"/>
        <v>0</v>
      </c>
      <c r="R19" s="131">
        <f>SUM(F19:Q19)</f>
        <v>0</v>
      </c>
      <c r="S19" s="167"/>
      <c r="AA19" s="2"/>
      <c r="AB19" s="2"/>
      <c r="AC19" s="2"/>
      <c r="AD19" s="2"/>
      <c r="AE19" s="2"/>
      <c r="AF19" s="2"/>
      <c r="AG19" s="2"/>
      <c r="AH19" s="2"/>
      <c r="AI19" s="2"/>
    </row>
    <row r="20" spans="1:35" hidden="1" outlineLevel="1" x14ac:dyDescent="0.15">
      <c r="A20" s="123"/>
      <c r="B20" s="123"/>
      <c r="C20" s="123"/>
      <c r="D20" s="123"/>
      <c r="E20" s="124"/>
      <c r="F20" s="132"/>
      <c r="G20" s="132"/>
      <c r="H20" s="132"/>
      <c r="I20" s="132"/>
      <c r="J20" s="132"/>
      <c r="K20" s="132"/>
      <c r="L20" s="132"/>
      <c r="M20" s="132"/>
      <c r="N20" s="132"/>
      <c r="O20" s="132"/>
      <c r="P20" s="132"/>
      <c r="Q20" s="132"/>
      <c r="R20" s="132"/>
      <c r="S20" s="167"/>
      <c r="AA20" s="2"/>
      <c r="AB20" s="2"/>
      <c r="AC20" s="2"/>
      <c r="AD20" s="2"/>
      <c r="AE20" s="2"/>
      <c r="AF20" s="2"/>
      <c r="AG20" s="2"/>
      <c r="AH20" s="2"/>
      <c r="AI20" s="2"/>
    </row>
    <row r="21" spans="1:35" hidden="1" outlineLevel="1" x14ac:dyDescent="0.15">
      <c r="A21" s="123"/>
      <c r="B21" s="123"/>
      <c r="C21" s="123"/>
      <c r="D21" s="123"/>
      <c r="E21" s="124"/>
      <c r="F21" s="132"/>
      <c r="G21" s="132"/>
      <c r="H21" s="132"/>
      <c r="I21" s="132"/>
      <c r="J21" s="132"/>
      <c r="K21" s="132"/>
      <c r="L21" s="132"/>
      <c r="M21" s="132"/>
      <c r="N21" s="132"/>
      <c r="O21" s="132"/>
      <c r="P21" s="132"/>
      <c r="Q21" s="132"/>
      <c r="R21" s="132"/>
      <c r="S21" s="167"/>
      <c r="AA21" s="2"/>
      <c r="AB21" s="2"/>
      <c r="AC21" s="2"/>
      <c r="AD21" s="2"/>
      <c r="AE21" s="2"/>
      <c r="AF21" s="2"/>
      <c r="AG21" s="2"/>
      <c r="AH21" s="2"/>
      <c r="AI21" s="2"/>
    </row>
    <row r="22" spans="1:35" hidden="1" outlineLevel="1" x14ac:dyDescent="0.15">
      <c r="A22" s="123"/>
      <c r="B22" s="123"/>
      <c r="C22" s="123"/>
      <c r="D22" s="123"/>
      <c r="E22" s="124"/>
      <c r="F22" s="132"/>
      <c r="G22" s="132"/>
      <c r="H22" s="132"/>
      <c r="I22" s="132"/>
      <c r="J22" s="132"/>
      <c r="K22" s="132"/>
      <c r="L22" s="132"/>
      <c r="M22" s="132"/>
      <c r="N22" s="132"/>
      <c r="O22" s="132"/>
      <c r="P22" s="132"/>
      <c r="Q22" s="132"/>
      <c r="R22" s="132"/>
      <c r="S22" s="167"/>
      <c r="AA22" s="2"/>
      <c r="AB22" s="2"/>
      <c r="AC22" s="2"/>
      <c r="AD22" s="2"/>
      <c r="AE22" s="2"/>
      <c r="AF22" s="2"/>
      <c r="AG22" s="2"/>
      <c r="AH22" s="2"/>
      <c r="AI22" s="2"/>
    </row>
    <row r="23" spans="1:35" hidden="1" outlineLevel="1" x14ac:dyDescent="0.15">
      <c r="A23" s="129"/>
      <c r="B23" s="129"/>
      <c r="C23" s="129"/>
      <c r="D23" s="129"/>
      <c r="E23" s="129"/>
      <c r="F23" s="129"/>
      <c r="G23" s="129"/>
      <c r="H23" s="129"/>
      <c r="I23" s="129"/>
      <c r="J23" s="129"/>
      <c r="K23" s="129"/>
      <c r="L23" s="129"/>
      <c r="M23" s="129"/>
      <c r="N23" s="129"/>
      <c r="O23" s="129"/>
      <c r="P23" s="129"/>
      <c r="Q23" s="129"/>
      <c r="R23" s="129"/>
      <c r="S23" s="167"/>
    </row>
    <row r="24" spans="1:35" hidden="1" outlineLevel="1" x14ac:dyDescent="0.15">
      <c r="A24" s="129"/>
      <c r="B24" s="129"/>
      <c r="C24" s="129"/>
      <c r="D24" s="129"/>
      <c r="E24" s="129"/>
      <c r="F24" s="129"/>
      <c r="G24" s="129"/>
      <c r="H24" s="129"/>
      <c r="I24" s="129"/>
      <c r="J24" s="129"/>
      <c r="K24" s="129"/>
      <c r="L24" s="129"/>
      <c r="M24" s="129"/>
      <c r="N24" s="129"/>
      <c r="O24" s="129"/>
      <c r="P24" s="129"/>
      <c r="Q24" s="129"/>
      <c r="R24" s="129"/>
      <c r="S24" s="167"/>
    </row>
    <row r="25" spans="1:35" hidden="1" outlineLevel="1" x14ac:dyDescent="0.15">
      <c r="A25" s="129"/>
      <c r="B25" s="129"/>
      <c r="C25" s="129"/>
      <c r="D25" s="129"/>
      <c r="E25" s="129"/>
      <c r="F25" s="129"/>
      <c r="G25" s="129"/>
      <c r="H25" s="129"/>
      <c r="I25" s="129"/>
      <c r="J25" s="129"/>
      <c r="K25" s="129"/>
      <c r="L25" s="129"/>
      <c r="M25" s="129"/>
      <c r="N25" s="129"/>
      <c r="O25" s="129"/>
      <c r="P25" s="129"/>
      <c r="Q25" s="129"/>
      <c r="R25" s="129"/>
      <c r="S25" s="167"/>
    </row>
    <row r="26" spans="1:35" hidden="1" outlineLevel="1" x14ac:dyDescent="0.15">
      <c r="A26" s="129"/>
      <c r="B26" s="129"/>
      <c r="C26" s="129"/>
      <c r="D26" s="129"/>
      <c r="E26" s="129"/>
      <c r="F26" s="129"/>
      <c r="G26" s="129"/>
      <c r="H26" s="129"/>
      <c r="I26" s="129"/>
      <c r="J26" s="129"/>
      <c r="K26" s="129"/>
      <c r="L26" s="129"/>
      <c r="M26" s="129"/>
      <c r="N26" s="129"/>
      <c r="O26" s="129"/>
      <c r="P26" s="129"/>
      <c r="Q26" s="129"/>
      <c r="R26" s="129"/>
      <c r="S26" s="167"/>
    </row>
    <row r="27" spans="1:35" hidden="1" outlineLevel="1" x14ac:dyDescent="0.15">
      <c r="A27" s="129"/>
      <c r="B27" s="129"/>
      <c r="C27" s="129"/>
      <c r="D27" s="129"/>
      <c r="E27" s="129"/>
      <c r="F27" s="129"/>
      <c r="G27" s="129"/>
      <c r="H27" s="129"/>
      <c r="I27" s="129"/>
      <c r="J27" s="129"/>
      <c r="K27" s="129"/>
      <c r="L27" s="129"/>
      <c r="M27" s="129"/>
      <c r="N27" s="129"/>
      <c r="O27" s="129"/>
      <c r="P27" s="129"/>
      <c r="Q27" s="129"/>
      <c r="R27" s="129"/>
      <c r="S27" s="167"/>
    </row>
    <row r="28" spans="1:35" hidden="1" outlineLevel="1" x14ac:dyDescent="0.15">
      <c r="A28" s="129"/>
      <c r="B28" s="129"/>
      <c r="C28" s="129"/>
      <c r="D28" s="129"/>
      <c r="E28" s="129"/>
      <c r="F28" s="129"/>
      <c r="G28" s="129"/>
      <c r="H28" s="129"/>
      <c r="I28" s="129"/>
      <c r="J28" s="129"/>
      <c r="K28" s="129"/>
      <c r="L28" s="129"/>
      <c r="M28" s="129"/>
      <c r="N28" s="129"/>
      <c r="O28" s="129"/>
      <c r="P28" s="129"/>
      <c r="Q28" s="129"/>
      <c r="R28" s="129"/>
      <c r="S28" s="167"/>
    </row>
    <row r="29" spans="1:35" hidden="1" outlineLevel="1" x14ac:dyDescent="0.15">
      <c r="A29" s="129"/>
      <c r="B29" s="129"/>
      <c r="C29" s="129"/>
      <c r="D29" s="129"/>
      <c r="E29" s="129"/>
      <c r="F29" s="129"/>
      <c r="G29" s="129"/>
      <c r="H29" s="129"/>
      <c r="I29" s="129"/>
      <c r="J29" s="129"/>
      <c r="K29" s="129"/>
      <c r="L29" s="129"/>
      <c r="M29" s="129"/>
      <c r="N29" s="129"/>
      <c r="O29" s="129"/>
      <c r="P29" s="129"/>
      <c r="Q29" s="129"/>
      <c r="R29" s="129"/>
      <c r="S29" s="167"/>
    </row>
    <row r="30" spans="1:35" hidden="1" outlineLevel="1" x14ac:dyDescent="0.15">
      <c r="A30" s="129"/>
      <c r="B30" s="129"/>
      <c r="C30" s="129"/>
      <c r="D30" s="129"/>
      <c r="E30" s="129"/>
      <c r="F30" s="129"/>
      <c r="G30" s="129"/>
      <c r="H30" s="129"/>
      <c r="I30" s="129"/>
      <c r="J30" s="129"/>
      <c r="K30" s="129"/>
      <c r="L30" s="129"/>
      <c r="M30" s="129"/>
      <c r="N30" s="129"/>
      <c r="O30" s="129"/>
      <c r="P30" s="129"/>
      <c r="Q30" s="129"/>
      <c r="R30" s="129"/>
      <c r="S30" s="167"/>
    </row>
    <row r="31" spans="1:35" hidden="1" outlineLevel="1" x14ac:dyDescent="0.15">
      <c r="A31" s="129"/>
      <c r="B31" s="129"/>
      <c r="C31" s="129"/>
      <c r="D31" s="129"/>
      <c r="E31" s="129"/>
      <c r="F31" s="129"/>
      <c r="G31" s="129"/>
      <c r="H31" s="129"/>
      <c r="I31" s="129"/>
      <c r="J31" s="129"/>
      <c r="K31" s="129"/>
      <c r="L31" s="129"/>
      <c r="M31" s="129"/>
      <c r="N31" s="129"/>
      <c r="O31" s="129"/>
      <c r="P31" s="129"/>
      <c r="Q31" s="129"/>
      <c r="R31" s="129"/>
      <c r="S31" s="167"/>
    </row>
    <row r="32" spans="1:35" ht="28" hidden="1" outlineLevel="1" x14ac:dyDescent="0.15">
      <c r="A32" s="117" t="s">
        <v>55</v>
      </c>
      <c r="B32" s="117"/>
      <c r="C32" s="117"/>
      <c r="D32" s="117"/>
      <c r="E32" s="117"/>
      <c r="F32" s="128" t="str">
        <f>'Res Bud År2'!D$4</f>
        <v>jan-22</v>
      </c>
      <c r="G32" s="128" t="str">
        <f>'Res Bud År2'!E$4</f>
        <v>feb-22</v>
      </c>
      <c r="H32" s="128" t="str">
        <f>'Res Bud År2'!F$4</f>
        <v>mar-22</v>
      </c>
      <c r="I32" s="128" t="str">
        <f>'Res Bud År2'!G$4</f>
        <v>apr-22</v>
      </c>
      <c r="J32" s="128" t="str">
        <f>'Res Bud År2'!H$4</f>
        <v>maj-22</v>
      </c>
      <c r="K32" s="128" t="str">
        <f>'Res Bud År2'!I$4</f>
        <v>jun-22</v>
      </c>
      <c r="L32" s="128" t="str">
        <f>'Res Bud År2'!J$4</f>
        <v>jul-22</v>
      </c>
      <c r="M32" s="128" t="str">
        <f>'Res Bud År2'!K$4</f>
        <v>aug-22</v>
      </c>
      <c r="N32" s="128" t="str">
        <f>'Res Bud År2'!L$4</f>
        <v>sep-22</v>
      </c>
      <c r="O32" s="128" t="str">
        <f>'Res Bud År2'!M$4</f>
        <v>okt-22</v>
      </c>
      <c r="P32" s="128" t="str">
        <f>'Res Bud År2'!N$4</f>
        <v>nov-22</v>
      </c>
      <c r="Q32" s="128" t="str">
        <f>'Res Bud År2'!O$4</f>
        <v>dec-22</v>
      </c>
      <c r="R32" s="128" t="s">
        <v>46</v>
      </c>
      <c r="S32" s="167"/>
    </row>
    <row r="33" spans="1:19" ht="14" hidden="1" outlineLevel="1" x14ac:dyDescent="0.15">
      <c r="A33" s="122" t="s">
        <v>2</v>
      </c>
      <c r="B33" s="122"/>
      <c r="C33" s="122"/>
      <c r="D33" s="122"/>
      <c r="E33" s="127"/>
      <c r="F33" s="138">
        <f>IF(OR('Res Bud År2'!$C33="Kontant",'Res Bud År2'!$C33=""),'Res Bud År2'!$D33,0)
+IF('Res Bud År1'!$C33=30,'Res Bud År1'!$O33,0)+IF('Res Bud År1'!$C33=60,'Res Bud År1'!$N33,0)+IF('Res Bud År1'!$C33=90,'Res Bud År1'!$M33,0)</f>
        <v>0</v>
      </c>
      <c r="G33" s="138">
        <f>IF(OR('Res Bud År2'!$C33="Kontant",'Res Bud År2'!$C33=""),'Res Bud År2'!$E33,0)+IF('Res Bud År2'!$C33=30,'Res Bud År2'!$D33,0)
+IF('Res Bud År1'!$C33=60,'Res Bud År1'!$O33,0)+IF('Res Bud År1'!$C33=90,'Res Bud År1'!$N33,0)</f>
        <v>0</v>
      </c>
      <c r="H33" s="138">
        <f>IF(OR('Res Bud År2'!$C33="Kontant",'Res Bud År2'!$C33=""),'Res Bud År2'!$F33,0)+IF('Res Bud År2'!$C33=30,'Res Bud År2'!$E33,0)+IF('Res Bud År2'!$C33=60,'Res Bud År2'!$D33,0)
+IF('Res Bud År1'!$C33=90,'Res Bud År1'!$O33,0)</f>
        <v>0</v>
      </c>
      <c r="I33" s="138">
        <f>IF(OR('Res Bud År2'!$C33="Kontant",'Res Bud År2'!$C33=""),'Res Bud År2'!$G33,0)+IF('Res Bud År2'!$C33=30,'Res Bud År2'!$F33,0)+IF('Res Bud År2'!$C33=60,'Res Bud År2'!$E33,0)+IF('Res Bud År2'!$C33=90,'Res Bud År2'!$D33,0)</f>
        <v>0</v>
      </c>
      <c r="J33" s="138">
        <f>IF(OR('Res Bud År2'!$C33="Kontant",'Res Bud År2'!$C33=""),'Res Bud År2'!$H33,0)+IF('Res Bud År2'!$C33=30,'Res Bud År2'!$G33,0)+IF('Res Bud År2'!$C33=60,'Res Bud År2'!$F33,0)+IF('Res Bud År2'!$C33=90,'Res Bud År2'!$E33,0)</f>
        <v>0</v>
      </c>
      <c r="K33" s="138">
        <f>IF(OR('Res Bud År2'!$C33="Kontant",'Res Bud År2'!$C33=""),'Res Bud År2'!$I33,0)+IF('Res Bud År2'!$C33=30,'Res Bud År2'!$H33,0)+IF('Res Bud År2'!$C33=60,'Res Bud År2'!$G33,0)+IF('Res Bud År2'!$C33=90,'Res Bud År2'!$F33,0)</f>
        <v>0</v>
      </c>
      <c r="L33" s="138">
        <f>IF(OR('Res Bud År2'!$C33="Kontant",'Res Bud År2'!$C33=""),'Res Bud År2'!$J33,0)+IF('Res Bud År2'!$C33=30,'Res Bud År2'!$I33,0)+IF('Res Bud År2'!$C33=60,'Res Bud År2'!$H33,0)+IF('Res Bud År2'!$C33=90,'Res Bud År2'!$G33,0)</f>
        <v>0</v>
      </c>
      <c r="M33" s="138">
        <f>IF(OR('Res Bud År2'!$C33="Kontant",'Res Bud År2'!$C33=""),'Res Bud År2'!$K33,0)+IF('Res Bud År2'!$C33=30,'Res Bud År2'!$J33,0)+IF('Res Bud År2'!$C33=60,'Res Bud År2'!$I33,0)+IF('Res Bud År2'!$C33=90,'Res Bud År2'!$H33,0)</f>
        <v>0</v>
      </c>
      <c r="N33" s="138">
        <f>IF(OR('Res Bud År2'!$C33="Kontant",'Res Bud År2'!$C33=""),'Res Bud År2'!$L33,0)+IF('Res Bud År2'!$C33=30,'Res Bud År2'!$K33,0)+IF('Res Bud År2'!$C33=60,'Res Bud År2'!$J33,0)+IF('Res Bud År2'!$C33=90,'Res Bud År2'!$I33,0)</f>
        <v>0</v>
      </c>
      <c r="O33" s="138">
        <f>IF(OR('Res Bud År2'!$C33="Kontant",'Res Bud År2'!$C33=""),'Res Bud År2'!$M33,0)+IF('Res Bud År2'!$C33=30,'Res Bud År2'!$L33,0)+IF('Res Bud År2'!$C33=60,'Res Bud År2'!$K33,0)+IF('Res Bud År2'!$C33=90,'Res Bud År2'!$J33,0)</f>
        <v>0</v>
      </c>
      <c r="P33" s="138">
        <f>IF(OR('Res Bud År2'!$C33="Kontant",'Res Bud År2'!$C33=""),'Res Bud År2'!$N33,0)+IF('Res Bud År2'!$C33=30,'Res Bud År2'!$M33,0)+IF('Res Bud År2'!$C33=60,'Res Bud År2'!$L33,0)+IF('Res Bud År2'!$C33=90,'Res Bud År2'!$K33,0)</f>
        <v>0</v>
      </c>
      <c r="Q33" s="138">
        <f>IF(OR('Res Bud År2'!$C33="Kontant",'Res Bud År2'!$C33=""),'Res Bud År2'!$O33,0)+IF('Res Bud År2'!$C33=30,'Res Bud År2'!$N33,0)+IF('Res Bud År2'!$C33=60,'Res Bud År2'!$M33,0)+IF('Res Bud År2'!$C33=90,'Res Bud År2'!$L33,0)</f>
        <v>0</v>
      </c>
      <c r="R33" s="138">
        <f t="shared" ref="R33:R50" si="3">SUM(F33:Q33)</f>
        <v>0</v>
      </c>
      <c r="S33" s="167"/>
    </row>
    <row r="34" spans="1:19" ht="14" hidden="1" outlineLevel="1" x14ac:dyDescent="0.15">
      <c r="A34" s="122" t="s">
        <v>3</v>
      </c>
      <c r="B34" s="122"/>
      <c r="C34" s="122"/>
      <c r="D34" s="122"/>
      <c r="E34" s="127"/>
      <c r="F34" s="138">
        <f>IF(OR('Res Bud År2'!$C34="Kontant",'Res Bud År2'!$C34=""),'Res Bud År2'!$D34,0)
+IF('Res Bud År1'!$C34=30,'Res Bud År1'!$O34,0)+IF('Res Bud År1'!$C34=60,'Res Bud År1'!$N34,0)+IF('Res Bud År1'!$C34=90,'Res Bud År1'!$M34,0)</f>
        <v>0</v>
      </c>
      <c r="G34" s="138">
        <f>IF(OR('Res Bud År2'!$C34="Kontant",'Res Bud År2'!$C34=""),'Res Bud År2'!$E34,0)+IF('Res Bud År2'!$C34=30,'Res Bud År2'!$D34,0)
+IF('Res Bud År1'!$C34=60,'Res Bud År1'!$O34,0)+IF('Res Bud År1'!$C34=90,'Res Bud År1'!$N34,0)</f>
        <v>0</v>
      </c>
      <c r="H34" s="138">
        <f>IF(OR('Res Bud År2'!$C34="Kontant",'Res Bud År2'!$C34=""),'Res Bud År2'!$F34,0)+IF('Res Bud År2'!$C34=30,'Res Bud År2'!$E34,0)+IF('Res Bud År2'!$C34=60,'Res Bud År2'!$D34,0)
+IF('Res Bud År1'!$C34=90,'Res Bud År1'!$O34,0)</f>
        <v>0</v>
      </c>
      <c r="I34" s="138">
        <f>IF(OR('Res Bud År2'!$C34="Kontant",'Res Bud År2'!$C34=""),'Res Bud År2'!$G34,0)+IF('Res Bud År2'!$C34=30,'Res Bud År2'!$F34,0)+IF('Res Bud År2'!$C34=60,'Res Bud År2'!$E34,0)+IF('Res Bud År2'!$C34=90,'Res Bud År2'!$D34,0)</f>
        <v>0</v>
      </c>
      <c r="J34" s="138">
        <f>IF(OR('Res Bud År2'!$C34="Kontant",'Res Bud År2'!$C34=""),'Res Bud År2'!$H34,0)+IF('Res Bud År2'!$C34=30,'Res Bud År2'!$G34,0)+IF('Res Bud År2'!$C34=60,'Res Bud År2'!$F34,0)+IF('Res Bud År2'!$C34=90,'Res Bud År2'!$E34,0)</f>
        <v>0</v>
      </c>
      <c r="K34" s="138">
        <f>IF(OR('Res Bud År2'!$C34="Kontant",'Res Bud År2'!$C34=""),'Res Bud År2'!$I34,0)+IF('Res Bud År2'!$C34=30,'Res Bud År2'!$H34,0)+IF('Res Bud År2'!$C34=60,'Res Bud År2'!$G34,0)+IF('Res Bud År2'!$C34=90,'Res Bud År2'!$F34,0)</f>
        <v>0</v>
      </c>
      <c r="L34" s="138">
        <f>IF(OR('Res Bud År2'!$C34="Kontant",'Res Bud År2'!$C34=""),'Res Bud År2'!$J34,0)+IF('Res Bud År2'!$C34=30,'Res Bud År2'!$I34,0)+IF('Res Bud År2'!$C34=60,'Res Bud År2'!$H34,0)+IF('Res Bud År2'!$C34=90,'Res Bud År2'!$G34,0)</f>
        <v>0</v>
      </c>
      <c r="M34" s="138">
        <f>IF(OR('Res Bud År2'!$C34="Kontant",'Res Bud År2'!$C34=""),'Res Bud År2'!$K34,0)+IF('Res Bud År2'!$C34=30,'Res Bud År2'!$J34,0)+IF('Res Bud År2'!$C34=60,'Res Bud År2'!$I34,0)+IF('Res Bud År2'!$C34=90,'Res Bud År2'!$H34,0)</f>
        <v>0</v>
      </c>
      <c r="N34" s="138">
        <f>IF(OR('Res Bud År2'!$C34="Kontant",'Res Bud År2'!$C34=""),'Res Bud År2'!$L34,0)+IF('Res Bud År2'!$C34=30,'Res Bud År2'!$K34,0)+IF('Res Bud År2'!$C34=60,'Res Bud År2'!$J34,0)+IF('Res Bud År2'!$C34=90,'Res Bud År2'!$I34,0)</f>
        <v>0</v>
      </c>
      <c r="O34" s="138">
        <f>IF(OR('Res Bud År2'!$C34="Kontant",'Res Bud År2'!$C34=""),'Res Bud År2'!$M34,0)+IF('Res Bud År2'!$C34=30,'Res Bud År2'!$L34,0)+IF('Res Bud År2'!$C34=60,'Res Bud År2'!$K34,0)+IF('Res Bud År2'!$C34=90,'Res Bud År2'!$J34,0)</f>
        <v>0</v>
      </c>
      <c r="P34" s="138">
        <f>IF(OR('Res Bud År2'!$C34="Kontant",'Res Bud År2'!$C34=""),'Res Bud År2'!$N34,0)+IF('Res Bud År2'!$C34=30,'Res Bud År2'!$M34,0)+IF('Res Bud År2'!$C34=60,'Res Bud År2'!$L34,0)+IF('Res Bud År2'!$C34=90,'Res Bud År2'!$K34,0)</f>
        <v>0</v>
      </c>
      <c r="Q34" s="138">
        <f>IF(OR('Res Bud År2'!$C34="Kontant",'Res Bud År2'!$C34=""),'Res Bud År2'!$O34,0)+IF('Res Bud År2'!$C34=30,'Res Bud År2'!$N34,0)+IF('Res Bud År2'!$C34=60,'Res Bud År2'!$M34,0)+IF('Res Bud År2'!$C34=90,'Res Bud År2'!$L34,0)</f>
        <v>0</v>
      </c>
      <c r="R34" s="138">
        <f t="shared" si="3"/>
        <v>0</v>
      </c>
      <c r="S34" s="167"/>
    </row>
    <row r="35" spans="1:19" ht="28" hidden="1" outlineLevel="1" x14ac:dyDescent="0.15">
      <c r="A35" s="122" t="s">
        <v>4</v>
      </c>
      <c r="B35" s="122"/>
      <c r="C35" s="122"/>
      <c r="D35" s="122"/>
      <c r="E35" s="127"/>
      <c r="F35" s="138">
        <f>IF(OR('Res Bud År2'!$C35="Kontant",'Res Bud År2'!$C35=""),'Res Bud År2'!$D35,0)
+IF('Res Bud År1'!$C35=30,'Res Bud År1'!$O35,0)+IF('Res Bud År1'!$C35=60,'Res Bud År1'!$N35,0)+IF('Res Bud År1'!$C35=90,'Res Bud År1'!$M35,0)</f>
        <v>0</v>
      </c>
      <c r="G35" s="138">
        <f>IF(OR('Res Bud År2'!$C35="Kontant",'Res Bud År2'!$C35=""),'Res Bud År2'!$E35,0)+IF('Res Bud År2'!$C35=30,'Res Bud År2'!$D35,0)
+IF('Res Bud År1'!$C35=60,'Res Bud År1'!$O35,0)+IF('Res Bud År1'!$C35=90,'Res Bud År1'!$N35,0)</f>
        <v>0</v>
      </c>
      <c r="H35" s="138">
        <f>IF(OR('Res Bud År2'!$C35="Kontant",'Res Bud År2'!$C35=""),'Res Bud År2'!$F35,0)+IF('Res Bud År2'!$C35=30,'Res Bud År2'!$E35,0)+IF('Res Bud År2'!$C35=60,'Res Bud År2'!$D35,0)
+IF('Res Bud År1'!$C35=90,'Res Bud År1'!$O35,0)</f>
        <v>0</v>
      </c>
      <c r="I35" s="138">
        <f>IF(OR('Res Bud År2'!$C35="Kontant",'Res Bud År2'!$C35=""),'Res Bud År2'!$G35,0)+IF('Res Bud År2'!$C35=30,'Res Bud År2'!$F35,0)+IF('Res Bud År2'!$C35=60,'Res Bud År2'!$E35,0)+IF('Res Bud År2'!$C35=90,'Res Bud År2'!$D35,0)</f>
        <v>0</v>
      </c>
      <c r="J35" s="138">
        <f>IF(OR('Res Bud År2'!$C35="Kontant",'Res Bud År2'!$C35=""),'Res Bud År2'!$H35,0)+IF('Res Bud År2'!$C35=30,'Res Bud År2'!$G35,0)+IF('Res Bud År2'!$C35=60,'Res Bud År2'!$F35,0)+IF('Res Bud År2'!$C35=90,'Res Bud År2'!$E35,0)</f>
        <v>0</v>
      </c>
      <c r="K35" s="138">
        <f>IF(OR('Res Bud År2'!$C35="Kontant",'Res Bud År2'!$C35=""),'Res Bud År2'!$I35,0)+IF('Res Bud År2'!$C35=30,'Res Bud År2'!$H35,0)+IF('Res Bud År2'!$C35=60,'Res Bud År2'!$G35,0)+IF('Res Bud År2'!$C35=90,'Res Bud År2'!$F35,0)</f>
        <v>0</v>
      </c>
      <c r="L35" s="138">
        <f>IF(OR('Res Bud År2'!$C35="Kontant",'Res Bud År2'!$C35=""),'Res Bud År2'!$J35,0)+IF('Res Bud År2'!$C35=30,'Res Bud År2'!$I35,0)+IF('Res Bud År2'!$C35=60,'Res Bud År2'!$H35,0)+IF('Res Bud År2'!$C35=90,'Res Bud År2'!$G35,0)</f>
        <v>0</v>
      </c>
      <c r="M35" s="138">
        <f>IF(OR('Res Bud År2'!$C35="Kontant",'Res Bud År2'!$C35=""),'Res Bud År2'!$K35,0)+IF('Res Bud År2'!$C35=30,'Res Bud År2'!$J35,0)+IF('Res Bud År2'!$C35=60,'Res Bud År2'!$I35,0)+IF('Res Bud År2'!$C35=90,'Res Bud År2'!$H35,0)</f>
        <v>0</v>
      </c>
      <c r="N35" s="138">
        <f>IF(OR('Res Bud År2'!$C35="Kontant",'Res Bud År2'!$C35=""),'Res Bud År2'!$L35,0)+IF('Res Bud År2'!$C35=30,'Res Bud År2'!$K35,0)+IF('Res Bud År2'!$C35=60,'Res Bud År2'!$J35,0)+IF('Res Bud År2'!$C35=90,'Res Bud År2'!$I35,0)</f>
        <v>0</v>
      </c>
      <c r="O35" s="138">
        <f>IF(OR('Res Bud År2'!$C35="Kontant",'Res Bud År2'!$C35=""),'Res Bud År2'!$M35,0)+IF('Res Bud År2'!$C35=30,'Res Bud År2'!$L35,0)+IF('Res Bud År2'!$C35=60,'Res Bud År2'!$K35,0)+IF('Res Bud År2'!$C35=90,'Res Bud År2'!$J35,0)</f>
        <v>0</v>
      </c>
      <c r="P35" s="138">
        <f>IF(OR('Res Bud År2'!$C35="Kontant",'Res Bud År2'!$C35=""),'Res Bud År2'!$N35,0)+IF('Res Bud År2'!$C35=30,'Res Bud År2'!$M35,0)+IF('Res Bud År2'!$C35=60,'Res Bud År2'!$L35,0)+IF('Res Bud År2'!$C35=90,'Res Bud År2'!$K35,0)</f>
        <v>0</v>
      </c>
      <c r="Q35" s="138">
        <f>IF(OR('Res Bud År2'!$C35="Kontant",'Res Bud År2'!$C35=""),'Res Bud År2'!$O35,0)+IF('Res Bud År2'!$C35=30,'Res Bud År2'!$N35,0)+IF('Res Bud År2'!$C35=60,'Res Bud År2'!$M35,0)+IF('Res Bud År2'!$C35=90,'Res Bud År2'!$L35,0)</f>
        <v>0</v>
      </c>
      <c r="R35" s="138">
        <f t="shared" si="3"/>
        <v>0</v>
      </c>
      <c r="S35" s="167"/>
    </row>
    <row r="36" spans="1:19" ht="14" hidden="1" outlineLevel="1" x14ac:dyDescent="0.15">
      <c r="A36" s="122" t="s">
        <v>5</v>
      </c>
      <c r="B36" s="122"/>
      <c r="C36" s="122"/>
      <c r="D36" s="122"/>
      <c r="E36" s="127"/>
      <c r="F36" s="138">
        <f>IF(OR('Res Bud År2'!$C36="Kontant",'Res Bud År2'!$C36=""),'Res Bud År2'!$D36,0)
+IF('Res Bud År1'!$C36=30,'Res Bud År1'!$O36,0)+IF('Res Bud År1'!$C36=60,'Res Bud År1'!$N36,0)+IF('Res Bud År1'!$C36=90,'Res Bud År1'!$M36,0)</f>
        <v>0</v>
      </c>
      <c r="G36" s="138">
        <f>IF(OR('Res Bud År2'!$C36="Kontant",'Res Bud År2'!$C36=""),'Res Bud År2'!$E36,0)+IF('Res Bud År2'!$C36=30,'Res Bud År2'!$D36,0)
+IF('Res Bud År1'!$C36=60,'Res Bud År1'!$O36,0)+IF('Res Bud År1'!$C36=90,'Res Bud År1'!$N36,0)</f>
        <v>0</v>
      </c>
      <c r="H36" s="138">
        <f>IF(OR('Res Bud År2'!$C36="Kontant",'Res Bud År2'!$C36=""),'Res Bud År2'!$F36,0)+IF('Res Bud År2'!$C36=30,'Res Bud År2'!$E36,0)+IF('Res Bud År2'!$C36=60,'Res Bud År2'!$D36,0)
+IF('Res Bud År1'!$C36=90,'Res Bud År1'!$O36,0)</f>
        <v>0</v>
      </c>
      <c r="I36" s="138">
        <f>IF(OR('Res Bud År2'!$C36="Kontant",'Res Bud År2'!$C36=""),'Res Bud År2'!$G36,0)+IF('Res Bud År2'!$C36=30,'Res Bud År2'!$F36,0)+IF('Res Bud År2'!$C36=60,'Res Bud År2'!$E36,0)+IF('Res Bud År2'!$C36=90,'Res Bud År2'!$D36,0)</f>
        <v>0</v>
      </c>
      <c r="J36" s="138">
        <f>IF(OR('Res Bud År2'!$C36="Kontant",'Res Bud År2'!$C36=""),'Res Bud År2'!$H36,0)+IF('Res Bud År2'!$C36=30,'Res Bud År2'!$G36,0)+IF('Res Bud År2'!$C36=60,'Res Bud År2'!$F36,0)+IF('Res Bud År2'!$C36=90,'Res Bud År2'!$E36,0)</f>
        <v>0</v>
      </c>
      <c r="K36" s="138">
        <f>IF(OR('Res Bud År2'!$C36="Kontant",'Res Bud År2'!$C36=""),'Res Bud År2'!$I36,0)+IF('Res Bud År2'!$C36=30,'Res Bud År2'!$H36,0)+IF('Res Bud År2'!$C36=60,'Res Bud År2'!$G36,0)+IF('Res Bud År2'!$C36=90,'Res Bud År2'!$F36,0)</f>
        <v>0</v>
      </c>
      <c r="L36" s="138">
        <f>IF(OR('Res Bud År2'!$C36="Kontant",'Res Bud År2'!$C36=""),'Res Bud År2'!$J36,0)+IF('Res Bud År2'!$C36=30,'Res Bud År2'!$I36,0)+IF('Res Bud År2'!$C36=60,'Res Bud År2'!$H36,0)+IF('Res Bud År2'!$C36=90,'Res Bud År2'!$G36,0)</f>
        <v>0</v>
      </c>
      <c r="M36" s="138">
        <f>IF(OR('Res Bud År2'!$C36="Kontant",'Res Bud År2'!$C36=""),'Res Bud År2'!$K36,0)+IF('Res Bud År2'!$C36=30,'Res Bud År2'!$J36,0)+IF('Res Bud År2'!$C36=60,'Res Bud År2'!$I36,0)+IF('Res Bud År2'!$C36=90,'Res Bud År2'!$H36,0)</f>
        <v>0</v>
      </c>
      <c r="N36" s="138">
        <f>IF(OR('Res Bud År2'!$C36="Kontant",'Res Bud År2'!$C36=""),'Res Bud År2'!$L36,0)+IF('Res Bud År2'!$C36=30,'Res Bud År2'!$K36,0)+IF('Res Bud År2'!$C36=60,'Res Bud År2'!$J36,0)+IF('Res Bud År2'!$C36=90,'Res Bud År2'!$I36,0)</f>
        <v>0</v>
      </c>
      <c r="O36" s="138">
        <f>IF(OR('Res Bud År2'!$C36="Kontant",'Res Bud År2'!$C36=""),'Res Bud År2'!$M36,0)+IF('Res Bud År2'!$C36=30,'Res Bud År2'!$L36,0)+IF('Res Bud År2'!$C36=60,'Res Bud År2'!$K36,0)+IF('Res Bud År2'!$C36=90,'Res Bud År2'!$J36,0)</f>
        <v>0</v>
      </c>
      <c r="P36" s="138">
        <f>IF(OR('Res Bud År2'!$C36="Kontant",'Res Bud År2'!$C36=""),'Res Bud År2'!$N36,0)+IF('Res Bud År2'!$C36=30,'Res Bud År2'!$M36,0)+IF('Res Bud År2'!$C36=60,'Res Bud År2'!$L36,0)+IF('Res Bud År2'!$C36=90,'Res Bud År2'!$K36,0)</f>
        <v>0</v>
      </c>
      <c r="Q36" s="138">
        <f>IF(OR('Res Bud År2'!$C36="Kontant",'Res Bud År2'!$C36=""),'Res Bud År2'!$O36,0)+IF('Res Bud År2'!$C36=30,'Res Bud År2'!$N36,0)+IF('Res Bud År2'!$C36=60,'Res Bud År2'!$M36,0)+IF('Res Bud År2'!$C36=90,'Res Bud År2'!$L36,0)</f>
        <v>0</v>
      </c>
      <c r="R36" s="138">
        <f t="shared" si="3"/>
        <v>0</v>
      </c>
      <c r="S36" s="167"/>
    </row>
    <row r="37" spans="1:19" ht="28" hidden="1" outlineLevel="1" x14ac:dyDescent="0.15">
      <c r="A37" s="122" t="s">
        <v>6</v>
      </c>
      <c r="B37" s="122"/>
      <c r="C37" s="122"/>
      <c r="D37" s="122"/>
      <c r="E37" s="127"/>
      <c r="F37" s="138">
        <f>IF(OR('Res Bud År2'!$C37="Kontant",'Res Bud År2'!$C37=""),'Res Bud År2'!$D37,0)
+IF('Res Bud År1'!$C37=30,'Res Bud År1'!$O37,0)+IF('Res Bud År1'!$C37=60,'Res Bud År1'!$N37,0)+IF('Res Bud År1'!$C37=90,'Res Bud År1'!$M37,0)</f>
        <v>0</v>
      </c>
      <c r="G37" s="138">
        <f>IF(OR('Res Bud År2'!$C37="Kontant",'Res Bud År2'!$C37=""),'Res Bud År2'!$E37,0)+IF('Res Bud År2'!$C37=30,'Res Bud År2'!$D37,0)
+IF('Res Bud År1'!$C37=60,'Res Bud År1'!$O37,0)+IF('Res Bud År1'!$C37=90,'Res Bud År1'!$N37,0)</f>
        <v>0</v>
      </c>
      <c r="H37" s="138">
        <f>IF(OR('Res Bud År2'!$C37="Kontant",'Res Bud År2'!$C37=""),'Res Bud År2'!$F37,0)+IF('Res Bud År2'!$C37=30,'Res Bud År2'!$E37,0)+IF('Res Bud År2'!$C37=60,'Res Bud År2'!$D37,0)
+IF('Res Bud År1'!$C37=90,'Res Bud År1'!$O37,0)</f>
        <v>0</v>
      </c>
      <c r="I37" s="138">
        <f>IF(OR('Res Bud År2'!$C37="Kontant",'Res Bud År2'!$C37=""),'Res Bud År2'!$G37,0)+IF('Res Bud År2'!$C37=30,'Res Bud År2'!$F37,0)+IF('Res Bud År2'!$C37=60,'Res Bud År2'!$E37,0)+IF('Res Bud År2'!$C37=90,'Res Bud År2'!$D37,0)</f>
        <v>0</v>
      </c>
      <c r="J37" s="138">
        <f>IF(OR('Res Bud År2'!$C37="Kontant",'Res Bud År2'!$C37=""),'Res Bud År2'!$H37,0)+IF('Res Bud År2'!$C37=30,'Res Bud År2'!$G37,0)+IF('Res Bud År2'!$C37=60,'Res Bud År2'!$F37,0)+IF('Res Bud År2'!$C37=90,'Res Bud År2'!$E37,0)</f>
        <v>0</v>
      </c>
      <c r="K37" s="138">
        <f>IF(OR('Res Bud År2'!$C37="Kontant",'Res Bud År2'!$C37=""),'Res Bud År2'!$I37,0)+IF('Res Bud År2'!$C37=30,'Res Bud År2'!$H37,0)+IF('Res Bud År2'!$C37=60,'Res Bud År2'!$G37,0)+IF('Res Bud År2'!$C37=90,'Res Bud År2'!$F37,0)</f>
        <v>0</v>
      </c>
      <c r="L37" s="138">
        <f>IF(OR('Res Bud År2'!$C37="Kontant",'Res Bud År2'!$C37=""),'Res Bud År2'!$J37,0)+IF('Res Bud År2'!$C37=30,'Res Bud År2'!$I37,0)+IF('Res Bud År2'!$C37=60,'Res Bud År2'!$H37,0)+IF('Res Bud År2'!$C37=90,'Res Bud År2'!$G37,0)</f>
        <v>0</v>
      </c>
      <c r="M37" s="138">
        <f>IF(OR('Res Bud År2'!$C37="Kontant",'Res Bud År2'!$C37=""),'Res Bud År2'!$K37,0)+IF('Res Bud År2'!$C37=30,'Res Bud År2'!$J37,0)+IF('Res Bud År2'!$C37=60,'Res Bud År2'!$I37,0)+IF('Res Bud År2'!$C37=90,'Res Bud År2'!$H37,0)</f>
        <v>0</v>
      </c>
      <c r="N37" s="138">
        <f>IF(OR('Res Bud År2'!$C37="Kontant",'Res Bud År2'!$C37=""),'Res Bud År2'!$L37,0)+IF('Res Bud År2'!$C37=30,'Res Bud År2'!$K37,0)+IF('Res Bud År2'!$C37=60,'Res Bud År2'!$J37,0)+IF('Res Bud År2'!$C37=90,'Res Bud År2'!$I37,0)</f>
        <v>0</v>
      </c>
      <c r="O37" s="138">
        <f>IF(OR('Res Bud År2'!$C37="Kontant",'Res Bud År2'!$C37=""),'Res Bud År2'!$M37,0)+IF('Res Bud År2'!$C37=30,'Res Bud År2'!$L37,0)+IF('Res Bud År2'!$C37=60,'Res Bud År2'!$K37,0)+IF('Res Bud År2'!$C37=90,'Res Bud År2'!$J37,0)</f>
        <v>0</v>
      </c>
      <c r="P37" s="138">
        <f>IF(OR('Res Bud År2'!$C37="Kontant",'Res Bud År2'!$C37=""),'Res Bud År2'!$N37,0)+IF('Res Bud År2'!$C37=30,'Res Bud År2'!$M37,0)+IF('Res Bud År2'!$C37=60,'Res Bud År2'!$L37,0)+IF('Res Bud År2'!$C37=90,'Res Bud År2'!$K37,0)</f>
        <v>0</v>
      </c>
      <c r="Q37" s="138">
        <f>IF(OR('Res Bud År2'!$C37="Kontant",'Res Bud År2'!$C37=""),'Res Bud År2'!$O37,0)+IF('Res Bud År2'!$C37=30,'Res Bud År2'!$N37,0)+IF('Res Bud År2'!$C37=60,'Res Bud År2'!$M37,0)+IF('Res Bud År2'!$C37=90,'Res Bud År2'!$L37,0)</f>
        <v>0</v>
      </c>
      <c r="R37" s="138">
        <f t="shared" si="3"/>
        <v>0</v>
      </c>
      <c r="S37" s="167"/>
    </row>
    <row r="38" spans="1:19" ht="14" hidden="1" outlineLevel="1" x14ac:dyDescent="0.15">
      <c r="A38" s="122" t="s">
        <v>7</v>
      </c>
      <c r="B38" s="122"/>
      <c r="C38" s="122"/>
      <c r="D38" s="122"/>
      <c r="E38" s="127"/>
      <c r="F38" s="138">
        <f>IF(OR('Res Bud År2'!$C38="Kontant",'Res Bud År2'!$C38=""),'Res Bud År2'!$D38,0)
+IF('Res Bud År1'!$C38=30,'Res Bud År1'!$O38,0)+IF('Res Bud År1'!$C38=60,'Res Bud År1'!$N38,0)+IF('Res Bud År1'!$C38=90,'Res Bud År1'!$M38,0)</f>
        <v>0</v>
      </c>
      <c r="G38" s="138">
        <f>IF(OR('Res Bud År2'!$C38="Kontant",'Res Bud År2'!$C38=""),'Res Bud År2'!$E38,0)+IF('Res Bud År2'!$C38=30,'Res Bud År2'!$D38,0)
+IF('Res Bud År1'!$C38=60,'Res Bud År1'!$O38,0)+IF('Res Bud År1'!$C38=90,'Res Bud År1'!$N38,0)</f>
        <v>0</v>
      </c>
      <c r="H38" s="138">
        <f>IF(OR('Res Bud År2'!$C38="Kontant",'Res Bud År2'!$C38=""),'Res Bud År2'!$F38,0)+IF('Res Bud År2'!$C38=30,'Res Bud År2'!$E38,0)+IF('Res Bud År2'!$C38=60,'Res Bud År2'!$D38,0)
+IF('Res Bud År1'!$C38=90,'Res Bud År1'!$O38,0)</f>
        <v>0</v>
      </c>
      <c r="I38" s="138">
        <f>IF(OR('Res Bud År2'!$C38="Kontant",'Res Bud År2'!$C38=""),'Res Bud År2'!$G38,0)+IF('Res Bud År2'!$C38=30,'Res Bud År2'!$F38,0)+IF('Res Bud År2'!$C38=60,'Res Bud År2'!$E38,0)+IF('Res Bud År2'!$C38=90,'Res Bud År2'!$D38,0)</f>
        <v>0</v>
      </c>
      <c r="J38" s="138">
        <f>IF(OR('Res Bud År2'!$C38="Kontant",'Res Bud År2'!$C38=""),'Res Bud År2'!$H38,0)+IF('Res Bud År2'!$C38=30,'Res Bud År2'!$G38,0)+IF('Res Bud År2'!$C38=60,'Res Bud År2'!$F38,0)+IF('Res Bud År2'!$C38=90,'Res Bud År2'!$E38,0)</f>
        <v>0</v>
      </c>
      <c r="K38" s="138">
        <f>IF(OR('Res Bud År2'!$C38="Kontant",'Res Bud År2'!$C38=""),'Res Bud År2'!$I38,0)+IF('Res Bud År2'!$C38=30,'Res Bud År2'!$H38,0)+IF('Res Bud År2'!$C38=60,'Res Bud År2'!$G38,0)+IF('Res Bud År2'!$C38=90,'Res Bud År2'!$F38,0)</f>
        <v>0</v>
      </c>
      <c r="L38" s="138">
        <f>IF(OR('Res Bud År2'!$C38="Kontant",'Res Bud År2'!$C38=""),'Res Bud År2'!$J38,0)+IF('Res Bud År2'!$C38=30,'Res Bud År2'!$I38,0)+IF('Res Bud År2'!$C38=60,'Res Bud År2'!$H38,0)+IF('Res Bud År2'!$C38=90,'Res Bud År2'!$G38,0)</f>
        <v>0</v>
      </c>
      <c r="M38" s="138">
        <f>IF(OR('Res Bud År2'!$C38="Kontant",'Res Bud År2'!$C38=""),'Res Bud År2'!$K38,0)+IF('Res Bud År2'!$C38=30,'Res Bud År2'!$J38,0)+IF('Res Bud År2'!$C38=60,'Res Bud År2'!$I38,0)+IF('Res Bud År2'!$C38=90,'Res Bud År2'!$H38,0)</f>
        <v>0</v>
      </c>
      <c r="N38" s="138">
        <f>IF(OR('Res Bud År2'!$C38="Kontant",'Res Bud År2'!$C38=""),'Res Bud År2'!$L38,0)+IF('Res Bud År2'!$C38=30,'Res Bud År2'!$K38,0)+IF('Res Bud År2'!$C38=60,'Res Bud År2'!$J38,0)+IF('Res Bud År2'!$C38=90,'Res Bud År2'!$I38,0)</f>
        <v>0</v>
      </c>
      <c r="O38" s="138">
        <f>IF(OR('Res Bud År2'!$C38="Kontant",'Res Bud År2'!$C38=""),'Res Bud År2'!$M38,0)+IF('Res Bud År2'!$C38=30,'Res Bud År2'!$L38,0)+IF('Res Bud År2'!$C38=60,'Res Bud År2'!$K38,0)+IF('Res Bud År2'!$C38=90,'Res Bud År2'!$J38,0)</f>
        <v>0</v>
      </c>
      <c r="P38" s="138">
        <f>IF(OR('Res Bud År2'!$C38="Kontant",'Res Bud År2'!$C38=""),'Res Bud År2'!$N38,0)+IF('Res Bud År2'!$C38=30,'Res Bud År2'!$M38,0)+IF('Res Bud År2'!$C38=60,'Res Bud År2'!$L38,0)+IF('Res Bud År2'!$C38=90,'Res Bud År2'!$K38,0)</f>
        <v>0</v>
      </c>
      <c r="Q38" s="138">
        <f>IF(OR('Res Bud År2'!$C38="Kontant",'Res Bud År2'!$C38=""),'Res Bud År2'!$O38,0)+IF('Res Bud År2'!$C38=30,'Res Bud År2'!$N38,0)+IF('Res Bud År2'!$C38=60,'Res Bud År2'!$M38,0)+IF('Res Bud År2'!$C38=90,'Res Bud År2'!$L38,0)</f>
        <v>0</v>
      </c>
      <c r="R38" s="138">
        <f t="shared" si="3"/>
        <v>0</v>
      </c>
      <c r="S38" s="167"/>
    </row>
    <row r="39" spans="1:19" ht="28" hidden="1" outlineLevel="1" x14ac:dyDescent="0.15">
      <c r="A39" s="122" t="s">
        <v>25</v>
      </c>
      <c r="B39" s="122"/>
      <c r="C39" s="122"/>
      <c r="D39" s="122"/>
      <c r="E39" s="127"/>
      <c r="F39" s="138">
        <f>IF(OR('Res Bud År2'!$C39="Kontant",'Res Bud År2'!$C39=""),'Res Bud År2'!$D39,0)
+IF('Res Bud År1'!$C39=30,'Res Bud År1'!$O39,0)+IF('Res Bud År1'!$C39=60,'Res Bud År1'!$N39,0)+IF('Res Bud År1'!$C39=90,'Res Bud År1'!$M39,0)</f>
        <v>0</v>
      </c>
      <c r="G39" s="138">
        <f>IF(OR('Res Bud År2'!$C39="Kontant",'Res Bud År2'!$C39=""),'Res Bud År2'!$E39,0)+IF('Res Bud År2'!$C39=30,'Res Bud År2'!$D39,0)
+IF('Res Bud År1'!$C39=60,'Res Bud År1'!$O39,0)+IF('Res Bud År1'!$C39=90,'Res Bud År1'!$N39,0)</f>
        <v>0</v>
      </c>
      <c r="H39" s="138">
        <f>IF(OR('Res Bud År2'!$C39="Kontant",'Res Bud År2'!$C39=""),'Res Bud År2'!$F39,0)+IF('Res Bud År2'!$C39=30,'Res Bud År2'!$E39,0)+IF('Res Bud År2'!$C39=60,'Res Bud År2'!$D39,0)
+IF('Res Bud År1'!$C39=90,'Res Bud År1'!$O39,0)</f>
        <v>0</v>
      </c>
      <c r="I39" s="138">
        <f>IF(OR('Res Bud År2'!$C39="Kontant",'Res Bud År2'!$C39=""),'Res Bud År2'!$G39,0)+IF('Res Bud År2'!$C39=30,'Res Bud År2'!$F39,0)+IF('Res Bud År2'!$C39=60,'Res Bud År2'!$E39,0)+IF('Res Bud År2'!$C39=90,'Res Bud År2'!$D39,0)</f>
        <v>0</v>
      </c>
      <c r="J39" s="138">
        <f>IF(OR('Res Bud År2'!$C39="Kontant",'Res Bud År2'!$C39=""),'Res Bud År2'!$H39,0)+IF('Res Bud År2'!$C39=30,'Res Bud År2'!$G39,0)+IF('Res Bud År2'!$C39=60,'Res Bud År2'!$F39,0)+IF('Res Bud År2'!$C39=90,'Res Bud År2'!$E39,0)</f>
        <v>0</v>
      </c>
      <c r="K39" s="138">
        <f>IF(OR('Res Bud År2'!$C39="Kontant",'Res Bud År2'!$C39=""),'Res Bud År2'!$I39,0)+IF('Res Bud År2'!$C39=30,'Res Bud År2'!$H39,0)+IF('Res Bud År2'!$C39=60,'Res Bud År2'!$G39,0)+IF('Res Bud År2'!$C39=90,'Res Bud År2'!$F39,0)</f>
        <v>0</v>
      </c>
      <c r="L39" s="138">
        <f>IF(OR('Res Bud År2'!$C39="Kontant",'Res Bud År2'!$C39=""),'Res Bud År2'!$J39,0)+IF('Res Bud År2'!$C39=30,'Res Bud År2'!$I39,0)+IF('Res Bud År2'!$C39=60,'Res Bud År2'!$H39,0)+IF('Res Bud År2'!$C39=90,'Res Bud År2'!$G39,0)</f>
        <v>0</v>
      </c>
      <c r="M39" s="138">
        <f>IF(OR('Res Bud År2'!$C39="Kontant",'Res Bud År2'!$C39=""),'Res Bud År2'!$K39,0)+IF('Res Bud År2'!$C39=30,'Res Bud År2'!$J39,0)+IF('Res Bud År2'!$C39=60,'Res Bud År2'!$I39,0)+IF('Res Bud År2'!$C39=90,'Res Bud År2'!$H39,0)</f>
        <v>0</v>
      </c>
      <c r="N39" s="138">
        <f>IF(OR('Res Bud År2'!$C39="Kontant",'Res Bud År2'!$C39=""),'Res Bud År2'!$L39,0)+IF('Res Bud År2'!$C39=30,'Res Bud År2'!$K39,0)+IF('Res Bud År2'!$C39=60,'Res Bud År2'!$J39,0)+IF('Res Bud År2'!$C39=90,'Res Bud År2'!$I39,0)</f>
        <v>0</v>
      </c>
      <c r="O39" s="138">
        <f>IF(OR('Res Bud År2'!$C39="Kontant",'Res Bud År2'!$C39=""),'Res Bud År2'!$M39,0)+IF('Res Bud År2'!$C39=30,'Res Bud År2'!$L39,0)+IF('Res Bud År2'!$C39=60,'Res Bud År2'!$K39,0)+IF('Res Bud År2'!$C39=90,'Res Bud År2'!$J39,0)</f>
        <v>0</v>
      </c>
      <c r="P39" s="138">
        <f>IF(OR('Res Bud År2'!$C39="Kontant",'Res Bud År2'!$C39=""),'Res Bud År2'!$N39,0)+IF('Res Bud År2'!$C39=30,'Res Bud År2'!$M39,0)+IF('Res Bud År2'!$C39=60,'Res Bud År2'!$L39,0)+IF('Res Bud År2'!$C39=90,'Res Bud År2'!$K39,0)</f>
        <v>0</v>
      </c>
      <c r="Q39" s="138">
        <f>IF(OR('Res Bud År2'!$C39="Kontant",'Res Bud År2'!$C39=""),'Res Bud År2'!$O39,0)+IF('Res Bud År2'!$C39=30,'Res Bud År2'!$N39,0)+IF('Res Bud År2'!$C39=60,'Res Bud År2'!$M39,0)+IF('Res Bud År2'!$C39=90,'Res Bud År2'!$L39,0)</f>
        <v>0</v>
      </c>
      <c r="R39" s="138">
        <f t="shared" si="3"/>
        <v>0</v>
      </c>
      <c r="S39" s="167"/>
    </row>
    <row r="40" spans="1:19" ht="14" hidden="1" outlineLevel="1" x14ac:dyDescent="0.15">
      <c r="A40" s="122" t="s">
        <v>8</v>
      </c>
      <c r="B40" s="122"/>
      <c r="C40" s="122"/>
      <c r="D40" s="122"/>
      <c r="E40" s="127"/>
      <c r="F40" s="138">
        <f>IF(OR('Res Bud År2'!$C40="Kontant",'Res Bud År2'!$C40=""),'Res Bud År2'!$D40,0)
+IF('Res Bud År1'!$C40=30,'Res Bud År1'!$O40,0)+IF('Res Bud År1'!$C40=60,'Res Bud År1'!$N40,0)+IF('Res Bud År1'!$C40=90,'Res Bud År1'!$M40,0)</f>
        <v>0</v>
      </c>
      <c r="G40" s="138">
        <f>IF(OR('Res Bud År2'!$C40="Kontant",'Res Bud År2'!$C40=""),'Res Bud År2'!$E40,0)+IF('Res Bud År2'!$C40=30,'Res Bud År2'!$D40,0)
+IF('Res Bud År1'!$C40=60,'Res Bud År1'!$O40,0)+IF('Res Bud År1'!$C40=90,'Res Bud År1'!$N40,0)</f>
        <v>0</v>
      </c>
      <c r="H40" s="138">
        <f>IF(OR('Res Bud År2'!$C40="Kontant",'Res Bud År2'!$C40=""),'Res Bud År2'!$F40,0)+IF('Res Bud År2'!$C40=30,'Res Bud År2'!$E40,0)+IF('Res Bud År2'!$C40=60,'Res Bud År2'!$D40,0)
+IF('Res Bud År1'!$C40=90,'Res Bud År1'!$O40,0)</f>
        <v>0</v>
      </c>
      <c r="I40" s="138">
        <f>IF(OR('Res Bud År2'!$C40="Kontant",'Res Bud År2'!$C40=""),'Res Bud År2'!$G40,0)+IF('Res Bud År2'!$C40=30,'Res Bud År2'!$F40,0)+IF('Res Bud År2'!$C40=60,'Res Bud År2'!$E40,0)+IF('Res Bud År2'!$C40=90,'Res Bud År2'!$D40,0)</f>
        <v>0</v>
      </c>
      <c r="J40" s="138">
        <f>IF(OR('Res Bud År2'!$C40="Kontant",'Res Bud År2'!$C40=""),'Res Bud År2'!$H40,0)+IF('Res Bud År2'!$C40=30,'Res Bud År2'!$G40,0)+IF('Res Bud År2'!$C40=60,'Res Bud År2'!$F40,0)+IF('Res Bud År2'!$C40=90,'Res Bud År2'!$E40,0)</f>
        <v>0</v>
      </c>
      <c r="K40" s="138">
        <f>IF(OR('Res Bud År2'!$C40="Kontant",'Res Bud År2'!$C40=""),'Res Bud År2'!$I40,0)+IF('Res Bud År2'!$C40=30,'Res Bud År2'!$H40,0)+IF('Res Bud År2'!$C40=60,'Res Bud År2'!$G40,0)+IF('Res Bud År2'!$C40=90,'Res Bud År2'!$F40,0)</f>
        <v>0</v>
      </c>
      <c r="L40" s="138">
        <f>IF(OR('Res Bud År2'!$C40="Kontant",'Res Bud År2'!$C40=""),'Res Bud År2'!$J40,0)+IF('Res Bud År2'!$C40=30,'Res Bud År2'!$I40,0)+IF('Res Bud År2'!$C40=60,'Res Bud År2'!$H40,0)+IF('Res Bud År2'!$C40=90,'Res Bud År2'!$G40,0)</f>
        <v>0</v>
      </c>
      <c r="M40" s="138">
        <f>IF(OR('Res Bud År2'!$C40="Kontant",'Res Bud År2'!$C40=""),'Res Bud År2'!$K40,0)+IF('Res Bud År2'!$C40=30,'Res Bud År2'!$J40,0)+IF('Res Bud År2'!$C40=60,'Res Bud År2'!$I40,0)+IF('Res Bud År2'!$C40=90,'Res Bud År2'!$H40,0)</f>
        <v>0</v>
      </c>
      <c r="N40" s="138">
        <f>IF(OR('Res Bud År2'!$C40="Kontant",'Res Bud År2'!$C40=""),'Res Bud År2'!$L40,0)+IF('Res Bud År2'!$C40=30,'Res Bud År2'!$K40,0)+IF('Res Bud År2'!$C40=60,'Res Bud År2'!$J40,0)+IF('Res Bud År2'!$C40=90,'Res Bud År2'!$I40,0)</f>
        <v>0</v>
      </c>
      <c r="O40" s="138">
        <f>IF(OR('Res Bud År2'!$C40="Kontant",'Res Bud År2'!$C40=""),'Res Bud År2'!$M40,0)+IF('Res Bud År2'!$C40=30,'Res Bud År2'!$L40,0)+IF('Res Bud År2'!$C40=60,'Res Bud År2'!$K40,0)+IF('Res Bud År2'!$C40=90,'Res Bud År2'!$J40,0)</f>
        <v>0</v>
      </c>
      <c r="P40" s="138">
        <f>IF(OR('Res Bud År2'!$C40="Kontant",'Res Bud År2'!$C40=""),'Res Bud År2'!$N40,0)+IF('Res Bud År2'!$C40=30,'Res Bud År2'!$M40,0)+IF('Res Bud År2'!$C40=60,'Res Bud År2'!$L40,0)+IF('Res Bud År2'!$C40=90,'Res Bud År2'!$K40,0)</f>
        <v>0</v>
      </c>
      <c r="Q40" s="138">
        <f>IF(OR('Res Bud År2'!$C40="Kontant",'Res Bud År2'!$C40=""),'Res Bud År2'!$O40,0)+IF('Res Bud År2'!$C40=30,'Res Bud År2'!$N40,0)+IF('Res Bud År2'!$C40=60,'Res Bud År2'!$M40,0)+IF('Res Bud År2'!$C40=90,'Res Bud År2'!$L40,0)</f>
        <v>0</v>
      </c>
      <c r="R40" s="138">
        <f t="shared" si="3"/>
        <v>0</v>
      </c>
      <c r="S40" s="167"/>
    </row>
    <row r="41" spans="1:19" ht="14" hidden="1" outlineLevel="1" x14ac:dyDescent="0.15">
      <c r="A41" s="122" t="s">
        <v>9</v>
      </c>
      <c r="B41" s="122"/>
      <c r="C41" s="122"/>
      <c r="D41" s="122"/>
      <c r="E41" s="127"/>
      <c r="F41" s="138">
        <f>IF(OR('Res Bud År2'!$C41="Kontant",'Res Bud År2'!$C41=""),'Res Bud År2'!$D41,0)
+IF('Res Bud År1'!$C41=30,'Res Bud År1'!$O41,0)+IF('Res Bud År1'!$C41=60,'Res Bud År1'!$N41,0)+IF('Res Bud År1'!$C41=90,'Res Bud År1'!$M41,0)</f>
        <v>0</v>
      </c>
      <c r="G41" s="138">
        <f>IF(OR('Res Bud År2'!$C41="Kontant",'Res Bud År2'!$C41=""),'Res Bud År2'!$E41,0)+IF('Res Bud År2'!$C41=30,'Res Bud År2'!$D41,0)
+IF('Res Bud År1'!$C41=60,'Res Bud År1'!$O41,0)+IF('Res Bud År1'!$C41=90,'Res Bud År1'!$N41,0)</f>
        <v>0</v>
      </c>
      <c r="H41" s="138">
        <f>IF(OR('Res Bud År2'!$C41="Kontant",'Res Bud År2'!$C41=""),'Res Bud År2'!$F41,0)+IF('Res Bud År2'!$C41=30,'Res Bud År2'!$E41,0)+IF('Res Bud År2'!$C41=60,'Res Bud År2'!$D41,0)
+IF('Res Bud År1'!$C41=90,'Res Bud År1'!$O41,0)</f>
        <v>0</v>
      </c>
      <c r="I41" s="138">
        <f>IF(OR('Res Bud År2'!$C41="Kontant",'Res Bud År2'!$C41=""),'Res Bud År2'!$G41,0)+IF('Res Bud År2'!$C41=30,'Res Bud År2'!$F41,0)+IF('Res Bud År2'!$C41=60,'Res Bud År2'!$E41,0)+IF('Res Bud År2'!$C41=90,'Res Bud År2'!$D41,0)</f>
        <v>0</v>
      </c>
      <c r="J41" s="138">
        <f>IF(OR('Res Bud År2'!$C41="Kontant",'Res Bud År2'!$C41=""),'Res Bud År2'!$H41,0)+IF('Res Bud År2'!$C41=30,'Res Bud År2'!$G41,0)+IF('Res Bud År2'!$C41=60,'Res Bud År2'!$F41,0)+IF('Res Bud År2'!$C41=90,'Res Bud År2'!$E41,0)</f>
        <v>0</v>
      </c>
      <c r="K41" s="138">
        <f>IF(OR('Res Bud År2'!$C41="Kontant",'Res Bud År2'!$C41=""),'Res Bud År2'!$I41,0)+IF('Res Bud År2'!$C41=30,'Res Bud År2'!$H41,0)+IF('Res Bud År2'!$C41=60,'Res Bud År2'!$G41,0)+IF('Res Bud År2'!$C41=90,'Res Bud År2'!$F41,0)</f>
        <v>0</v>
      </c>
      <c r="L41" s="138">
        <f>IF(OR('Res Bud År2'!$C41="Kontant",'Res Bud År2'!$C41=""),'Res Bud År2'!$J41,0)+IF('Res Bud År2'!$C41=30,'Res Bud År2'!$I41,0)+IF('Res Bud År2'!$C41=60,'Res Bud År2'!$H41,0)+IF('Res Bud År2'!$C41=90,'Res Bud År2'!$G41,0)</f>
        <v>0</v>
      </c>
      <c r="M41" s="138">
        <f>IF(OR('Res Bud År2'!$C41="Kontant",'Res Bud År2'!$C41=""),'Res Bud År2'!$K41,0)+IF('Res Bud År2'!$C41=30,'Res Bud År2'!$J41,0)+IF('Res Bud År2'!$C41=60,'Res Bud År2'!$I41,0)+IF('Res Bud År2'!$C41=90,'Res Bud År2'!$H41,0)</f>
        <v>0</v>
      </c>
      <c r="N41" s="138">
        <f>IF(OR('Res Bud År2'!$C41="Kontant",'Res Bud År2'!$C41=""),'Res Bud År2'!$L41,0)+IF('Res Bud År2'!$C41=30,'Res Bud År2'!$K41,0)+IF('Res Bud År2'!$C41=60,'Res Bud År2'!$J41,0)+IF('Res Bud År2'!$C41=90,'Res Bud År2'!$I41,0)</f>
        <v>0</v>
      </c>
      <c r="O41" s="138">
        <f>IF(OR('Res Bud År2'!$C41="Kontant",'Res Bud År2'!$C41=""),'Res Bud År2'!$M41,0)+IF('Res Bud År2'!$C41=30,'Res Bud År2'!$L41,0)+IF('Res Bud År2'!$C41=60,'Res Bud År2'!$K41,0)+IF('Res Bud År2'!$C41=90,'Res Bud År2'!$J41,0)</f>
        <v>0</v>
      </c>
      <c r="P41" s="138">
        <f>IF(OR('Res Bud År2'!$C41="Kontant",'Res Bud År2'!$C41=""),'Res Bud År2'!$N41,0)+IF('Res Bud År2'!$C41=30,'Res Bud År2'!$M41,0)+IF('Res Bud År2'!$C41=60,'Res Bud År2'!$L41,0)+IF('Res Bud År2'!$C41=90,'Res Bud År2'!$K41,0)</f>
        <v>0</v>
      </c>
      <c r="Q41" s="138">
        <f>IF(OR('Res Bud År2'!$C41="Kontant",'Res Bud År2'!$C41=""),'Res Bud År2'!$O41,0)+IF('Res Bud År2'!$C41=30,'Res Bud År2'!$N41,0)+IF('Res Bud År2'!$C41=60,'Res Bud År2'!$M41,0)+IF('Res Bud År2'!$C41=90,'Res Bud År2'!$L41,0)</f>
        <v>0</v>
      </c>
      <c r="R41" s="138">
        <f t="shared" si="3"/>
        <v>0</v>
      </c>
      <c r="S41" s="167"/>
    </row>
    <row r="42" spans="1:19" ht="14" hidden="1" outlineLevel="1" x14ac:dyDescent="0.15">
      <c r="A42" s="122" t="s">
        <v>10</v>
      </c>
      <c r="B42" s="122"/>
      <c r="C42" s="122"/>
      <c r="D42" s="122"/>
      <c r="E42" s="127"/>
      <c r="F42" s="138">
        <f>IF(OR('Res Bud År2'!$C42="Kontant",'Res Bud År2'!$C42=""),'Res Bud År2'!$D42,0)
+IF('Res Bud År1'!$C42=30,'Res Bud År1'!$O42,0)+IF('Res Bud År1'!$C42=60,'Res Bud År1'!$N42,0)+IF('Res Bud År1'!$C42=90,'Res Bud År1'!$M42,0)</f>
        <v>0</v>
      </c>
      <c r="G42" s="138">
        <f>IF(OR('Res Bud År2'!$C42="Kontant",'Res Bud År2'!$C42=""),'Res Bud År2'!$E42,0)+IF('Res Bud År2'!$C42=30,'Res Bud År2'!$D42,0)
+IF('Res Bud År1'!$C42=60,'Res Bud År1'!$O42,0)+IF('Res Bud År1'!$C42=90,'Res Bud År1'!$N42,0)</f>
        <v>0</v>
      </c>
      <c r="H42" s="138">
        <f>IF(OR('Res Bud År2'!$C42="Kontant",'Res Bud År2'!$C42=""),'Res Bud År2'!$F42,0)+IF('Res Bud År2'!$C42=30,'Res Bud År2'!$E42,0)+IF('Res Bud År2'!$C42=60,'Res Bud År2'!$D42,0)
+IF('Res Bud År1'!$C42=90,'Res Bud År1'!$O42,0)</f>
        <v>0</v>
      </c>
      <c r="I42" s="138">
        <f>IF(OR('Res Bud År2'!$C42="Kontant",'Res Bud År2'!$C42=""),'Res Bud År2'!$G42,0)+IF('Res Bud År2'!$C42=30,'Res Bud År2'!$F42,0)+IF('Res Bud År2'!$C42=60,'Res Bud År2'!$E42,0)+IF('Res Bud År2'!$C42=90,'Res Bud År2'!$D42,0)</f>
        <v>0</v>
      </c>
      <c r="J42" s="138">
        <f>IF(OR('Res Bud År2'!$C42="Kontant",'Res Bud År2'!$C42=""),'Res Bud År2'!$H42,0)+IF('Res Bud År2'!$C42=30,'Res Bud År2'!$G42,0)+IF('Res Bud År2'!$C42=60,'Res Bud År2'!$F42,0)+IF('Res Bud År2'!$C42=90,'Res Bud År2'!$E42,0)</f>
        <v>0</v>
      </c>
      <c r="K42" s="138">
        <f>IF(OR('Res Bud År2'!$C42="Kontant",'Res Bud År2'!$C42=""),'Res Bud År2'!$I42,0)+IF('Res Bud År2'!$C42=30,'Res Bud År2'!$H42,0)+IF('Res Bud År2'!$C42=60,'Res Bud År2'!$G42,0)+IF('Res Bud År2'!$C42=90,'Res Bud År2'!$F42,0)</f>
        <v>0</v>
      </c>
      <c r="L42" s="138">
        <f>IF(OR('Res Bud År2'!$C42="Kontant",'Res Bud År2'!$C42=""),'Res Bud År2'!$J42,0)+IF('Res Bud År2'!$C42=30,'Res Bud År2'!$I42,0)+IF('Res Bud År2'!$C42=60,'Res Bud År2'!$H42,0)+IF('Res Bud År2'!$C42=90,'Res Bud År2'!$G42,0)</f>
        <v>0</v>
      </c>
      <c r="M42" s="138">
        <f>IF(OR('Res Bud År2'!$C42="Kontant",'Res Bud År2'!$C42=""),'Res Bud År2'!$K42,0)+IF('Res Bud År2'!$C42=30,'Res Bud År2'!$J42,0)+IF('Res Bud År2'!$C42=60,'Res Bud År2'!$I42,0)+IF('Res Bud År2'!$C42=90,'Res Bud År2'!$H42,0)</f>
        <v>0</v>
      </c>
      <c r="N42" s="138">
        <f>IF(OR('Res Bud År2'!$C42="Kontant",'Res Bud År2'!$C42=""),'Res Bud År2'!$L42,0)+IF('Res Bud År2'!$C42=30,'Res Bud År2'!$K42,0)+IF('Res Bud År2'!$C42=60,'Res Bud År2'!$J42,0)+IF('Res Bud År2'!$C42=90,'Res Bud År2'!$I42,0)</f>
        <v>0</v>
      </c>
      <c r="O42" s="138">
        <f>IF(OR('Res Bud År2'!$C42="Kontant",'Res Bud År2'!$C42=""),'Res Bud År2'!$M42,0)+IF('Res Bud År2'!$C42=30,'Res Bud År2'!$L42,0)+IF('Res Bud År2'!$C42=60,'Res Bud År2'!$K42,0)+IF('Res Bud År2'!$C42=90,'Res Bud År2'!$J42,0)</f>
        <v>0</v>
      </c>
      <c r="P42" s="138">
        <f>IF(OR('Res Bud År2'!$C42="Kontant",'Res Bud År2'!$C42=""),'Res Bud År2'!$N42,0)+IF('Res Bud År2'!$C42=30,'Res Bud År2'!$M42,0)+IF('Res Bud År2'!$C42=60,'Res Bud År2'!$L42,0)+IF('Res Bud År2'!$C42=90,'Res Bud År2'!$K42,0)</f>
        <v>0</v>
      </c>
      <c r="Q42" s="138">
        <f>IF(OR('Res Bud År2'!$C42="Kontant",'Res Bud År2'!$C42=""),'Res Bud År2'!$O42,0)+IF('Res Bud År2'!$C42=30,'Res Bud År2'!$N42,0)+IF('Res Bud År2'!$C42=60,'Res Bud År2'!$M42,0)+IF('Res Bud År2'!$C42=90,'Res Bud År2'!$L42,0)</f>
        <v>0</v>
      </c>
      <c r="R42" s="138">
        <f t="shared" si="3"/>
        <v>0</v>
      </c>
      <c r="S42" s="167"/>
    </row>
    <row r="43" spans="1:19" ht="28" hidden="1" outlineLevel="1" x14ac:dyDescent="0.15">
      <c r="A43" s="122" t="s">
        <v>26</v>
      </c>
      <c r="B43" s="122"/>
      <c r="C43" s="122"/>
      <c r="D43" s="122"/>
      <c r="E43" s="127"/>
      <c r="F43" s="138">
        <f>IF(OR('Res Bud År2'!$C43="Kontant",'Res Bud År2'!$C43=""),'Res Bud År2'!$D43,0)
+IF('Res Bud År1'!$C43=30,'Res Bud År1'!$O43,0)+IF('Res Bud År1'!$C43=60,'Res Bud År1'!$N43,0)+IF('Res Bud År1'!$C43=90,'Res Bud År1'!$M43,0)</f>
        <v>0</v>
      </c>
      <c r="G43" s="138">
        <f>IF(OR('Res Bud År2'!$C43="Kontant",'Res Bud År2'!$C43=""),'Res Bud År2'!$E43,0)+IF('Res Bud År2'!$C43=30,'Res Bud År2'!$D43,0)
+IF('Res Bud År1'!$C43=60,'Res Bud År1'!$O43,0)+IF('Res Bud År1'!$C43=90,'Res Bud År1'!$N43,0)</f>
        <v>0</v>
      </c>
      <c r="H43" s="138">
        <f>IF(OR('Res Bud År2'!$C43="Kontant",'Res Bud År2'!$C43=""),'Res Bud År2'!$F43,0)+IF('Res Bud År2'!$C43=30,'Res Bud År2'!$E43,0)+IF('Res Bud År2'!$C43=60,'Res Bud År2'!$D43,0)
+IF('Res Bud År1'!$C43=90,'Res Bud År1'!$O43,0)</f>
        <v>0</v>
      </c>
      <c r="I43" s="138">
        <f>IF(OR('Res Bud År2'!$C43="Kontant",'Res Bud År2'!$C43=""),'Res Bud År2'!$G43,0)+IF('Res Bud År2'!$C43=30,'Res Bud År2'!$F43,0)+IF('Res Bud År2'!$C43=60,'Res Bud År2'!$E43,0)+IF('Res Bud År2'!$C43=90,'Res Bud År2'!$D43,0)</f>
        <v>0</v>
      </c>
      <c r="J43" s="138">
        <f>IF(OR('Res Bud År2'!$C43="Kontant",'Res Bud År2'!$C43=""),'Res Bud År2'!$H43,0)+IF('Res Bud År2'!$C43=30,'Res Bud År2'!$G43,0)+IF('Res Bud År2'!$C43=60,'Res Bud År2'!$F43,0)+IF('Res Bud År2'!$C43=90,'Res Bud År2'!$E43,0)</f>
        <v>0</v>
      </c>
      <c r="K43" s="138">
        <f>IF(OR('Res Bud År2'!$C43="Kontant",'Res Bud År2'!$C43=""),'Res Bud År2'!$I43,0)+IF('Res Bud År2'!$C43=30,'Res Bud År2'!$H43,0)+IF('Res Bud År2'!$C43=60,'Res Bud År2'!$G43,0)+IF('Res Bud År2'!$C43=90,'Res Bud År2'!$F43,0)</f>
        <v>0</v>
      </c>
      <c r="L43" s="138">
        <f>IF(OR('Res Bud År2'!$C43="Kontant",'Res Bud År2'!$C43=""),'Res Bud År2'!$J43,0)+IF('Res Bud År2'!$C43=30,'Res Bud År2'!$I43,0)+IF('Res Bud År2'!$C43=60,'Res Bud År2'!$H43,0)+IF('Res Bud År2'!$C43=90,'Res Bud År2'!$G43,0)</f>
        <v>0</v>
      </c>
      <c r="M43" s="138">
        <f>IF(OR('Res Bud År2'!$C43="Kontant",'Res Bud År2'!$C43=""),'Res Bud År2'!$K43,0)+IF('Res Bud År2'!$C43=30,'Res Bud År2'!$J43,0)+IF('Res Bud År2'!$C43=60,'Res Bud År2'!$I43,0)+IF('Res Bud År2'!$C43=90,'Res Bud År2'!$H43,0)</f>
        <v>0</v>
      </c>
      <c r="N43" s="138">
        <f>IF(OR('Res Bud År2'!$C43="Kontant",'Res Bud År2'!$C43=""),'Res Bud År2'!$L43,0)+IF('Res Bud År2'!$C43=30,'Res Bud År2'!$K43,0)+IF('Res Bud År2'!$C43=60,'Res Bud År2'!$J43,0)+IF('Res Bud År2'!$C43=90,'Res Bud År2'!$I43,0)</f>
        <v>0</v>
      </c>
      <c r="O43" s="138">
        <f>IF(OR('Res Bud År2'!$C43="Kontant",'Res Bud År2'!$C43=""),'Res Bud År2'!$M43,0)+IF('Res Bud År2'!$C43=30,'Res Bud År2'!$L43,0)+IF('Res Bud År2'!$C43=60,'Res Bud År2'!$K43,0)+IF('Res Bud År2'!$C43=90,'Res Bud År2'!$J43,0)</f>
        <v>0</v>
      </c>
      <c r="P43" s="138">
        <f>IF(OR('Res Bud År2'!$C43="Kontant",'Res Bud År2'!$C43=""),'Res Bud År2'!$N43,0)+IF('Res Bud År2'!$C43=30,'Res Bud År2'!$M43,0)+IF('Res Bud År2'!$C43=60,'Res Bud År2'!$L43,0)+IF('Res Bud År2'!$C43=90,'Res Bud År2'!$K43,0)</f>
        <v>0</v>
      </c>
      <c r="Q43" s="138">
        <f>IF(OR('Res Bud År2'!$C43="Kontant",'Res Bud År2'!$C43=""),'Res Bud År2'!$O43,0)+IF('Res Bud År2'!$C43=30,'Res Bud År2'!$N43,0)+IF('Res Bud År2'!$C43=60,'Res Bud År2'!$M43,0)+IF('Res Bud År2'!$C43=90,'Res Bud År2'!$L43,0)</f>
        <v>0</v>
      </c>
      <c r="R43" s="138">
        <f t="shared" si="3"/>
        <v>0</v>
      </c>
      <c r="S43" s="167"/>
    </row>
    <row r="44" spans="1:19" ht="14" hidden="1" outlineLevel="1" x14ac:dyDescent="0.15">
      <c r="A44" s="122" t="s">
        <v>27</v>
      </c>
      <c r="B44" s="122"/>
      <c r="C44" s="122"/>
      <c r="D44" s="122"/>
      <c r="E44" s="127"/>
      <c r="F44" s="138">
        <f>IF(OR('Res Bud År2'!$C44="Kontant",'Res Bud År2'!$C44=""),'Res Bud År2'!$D44,0)
+IF('Res Bud År1'!$C44=30,'Res Bud År1'!$O44,0)+IF('Res Bud År1'!$C44=60,'Res Bud År1'!$N44,0)+IF('Res Bud År1'!$C44=90,'Res Bud År1'!$M44,0)</f>
        <v>0</v>
      </c>
      <c r="G44" s="138">
        <f>IF(OR('Res Bud År2'!$C44="Kontant",'Res Bud År2'!$C44=""),'Res Bud År2'!$E44,0)+IF('Res Bud År2'!$C44=30,'Res Bud År2'!$D44,0)
+IF('Res Bud År1'!$C44=60,'Res Bud År1'!$O44,0)+IF('Res Bud År1'!$C44=90,'Res Bud År1'!$N44,0)</f>
        <v>0</v>
      </c>
      <c r="H44" s="138">
        <f>IF(OR('Res Bud År2'!$C44="Kontant",'Res Bud År2'!$C44=""),'Res Bud År2'!$F44,0)+IF('Res Bud År2'!$C44=30,'Res Bud År2'!$E44,0)+IF('Res Bud År2'!$C44=60,'Res Bud År2'!$D44,0)
+IF('Res Bud År1'!$C44=90,'Res Bud År1'!$O44,0)</f>
        <v>0</v>
      </c>
      <c r="I44" s="138">
        <f>IF(OR('Res Bud År2'!$C44="Kontant",'Res Bud År2'!$C44=""),'Res Bud År2'!$G44,0)+IF('Res Bud År2'!$C44=30,'Res Bud År2'!$F44,0)+IF('Res Bud År2'!$C44=60,'Res Bud År2'!$E44,0)+IF('Res Bud År2'!$C44=90,'Res Bud År2'!$D44,0)</f>
        <v>0</v>
      </c>
      <c r="J44" s="138">
        <f>IF(OR('Res Bud År2'!$C44="Kontant",'Res Bud År2'!$C44=""),'Res Bud År2'!$H44,0)+IF('Res Bud År2'!$C44=30,'Res Bud År2'!$G44,0)+IF('Res Bud År2'!$C44=60,'Res Bud År2'!$F44,0)+IF('Res Bud År2'!$C44=90,'Res Bud År2'!$E44,0)</f>
        <v>0</v>
      </c>
      <c r="K44" s="138">
        <f>IF(OR('Res Bud År2'!$C44="Kontant",'Res Bud År2'!$C44=""),'Res Bud År2'!$I44,0)+IF('Res Bud År2'!$C44=30,'Res Bud År2'!$H44,0)+IF('Res Bud År2'!$C44=60,'Res Bud År2'!$G44,0)+IF('Res Bud År2'!$C44=90,'Res Bud År2'!$F44,0)</f>
        <v>0</v>
      </c>
      <c r="L44" s="138">
        <f>IF(OR('Res Bud År2'!$C44="Kontant",'Res Bud År2'!$C44=""),'Res Bud År2'!$J44,0)+IF('Res Bud År2'!$C44=30,'Res Bud År2'!$I44,0)+IF('Res Bud År2'!$C44=60,'Res Bud År2'!$H44,0)+IF('Res Bud År2'!$C44=90,'Res Bud År2'!$G44,0)</f>
        <v>0</v>
      </c>
      <c r="M44" s="138">
        <f>IF(OR('Res Bud År2'!$C44="Kontant",'Res Bud År2'!$C44=""),'Res Bud År2'!$K44,0)+IF('Res Bud År2'!$C44=30,'Res Bud År2'!$J44,0)+IF('Res Bud År2'!$C44=60,'Res Bud År2'!$I44,0)+IF('Res Bud År2'!$C44=90,'Res Bud År2'!$H44,0)</f>
        <v>0</v>
      </c>
      <c r="N44" s="138">
        <f>IF(OR('Res Bud År2'!$C44="Kontant",'Res Bud År2'!$C44=""),'Res Bud År2'!$L44,0)+IF('Res Bud År2'!$C44=30,'Res Bud År2'!$K44,0)+IF('Res Bud År2'!$C44=60,'Res Bud År2'!$J44,0)+IF('Res Bud År2'!$C44=90,'Res Bud År2'!$I44,0)</f>
        <v>0</v>
      </c>
      <c r="O44" s="138">
        <f>IF(OR('Res Bud År2'!$C44="Kontant",'Res Bud År2'!$C44=""),'Res Bud År2'!$M44,0)+IF('Res Bud År2'!$C44=30,'Res Bud År2'!$L44,0)+IF('Res Bud År2'!$C44=60,'Res Bud År2'!$K44,0)+IF('Res Bud År2'!$C44=90,'Res Bud År2'!$J44,0)</f>
        <v>0</v>
      </c>
      <c r="P44" s="138">
        <f>IF(OR('Res Bud År2'!$C44="Kontant",'Res Bud År2'!$C44=""),'Res Bud År2'!$N44,0)+IF('Res Bud År2'!$C44=30,'Res Bud År2'!$M44,0)+IF('Res Bud År2'!$C44=60,'Res Bud År2'!$L44,0)+IF('Res Bud År2'!$C44=90,'Res Bud År2'!$K44,0)</f>
        <v>0</v>
      </c>
      <c r="Q44" s="138">
        <f>IF(OR('Res Bud År2'!$C44="Kontant",'Res Bud År2'!$C44=""),'Res Bud År2'!$O44,0)+IF('Res Bud År2'!$C44=30,'Res Bud År2'!$N44,0)+IF('Res Bud År2'!$C44=60,'Res Bud År2'!$M44,0)+IF('Res Bud År2'!$C44=90,'Res Bud År2'!$L44,0)</f>
        <v>0</v>
      </c>
      <c r="R44" s="138">
        <f t="shared" si="3"/>
        <v>0</v>
      </c>
      <c r="S44" s="167"/>
    </row>
    <row r="45" spans="1:19" ht="14" hidden="1" outlineLevel="1" x14ac:dyDescent="0.15">
      <c r="A45" s="122" t="s">
        <v>11</v>
      </c>
      <c r="B45" s="122"/>
      <c r="C45" s="122"/>
      <c r="D45" s="122"/>
      <c r="E45" s="127"/>
      <c r="F45" s="138">
        <f>IF(OR('Res Bud År2'!$C45="Kontant",'Res Bud År2'!$C45=""),'Res Bud År2'!$D45,0)
+IF('Res Bud År1'!$C45=30,'Res Bud År1'!$O45,0)+IF('Res Bud År1'!$C45=60,'Res Bud År1'!$N45,0)+IF('Res Bud År1'!$C45=90,'Res Bud År1'!$M45,0)</f>
        <v>0</v>
      </c>
      <c r="G45" s="138">
        <f>IF(OR('Res Bud År2'!$C45="Kontant",'Res Bud År2'!$C45=""),'Res Bud År2'!$E45,0)+IF('Res Bud År2'!$C45=30,'Res Bud År2'!$D45,0)
+IF('Res Bud År1'!$C45=60,'Res Bud År1'!$O45,0)+IF('Res Bud År1'!$C45=90,'Res Bud År1'!$N45,0)</f>
        <v>0</v>
      </c>
      <c r="H45" s="138">
        <f>IF(OR('Res Bud År2'!$C45="Kontant",'Res Bud År2'!$C45=""),'Res Bud År2'!$F45,0)+IF('Res Bud År2'!$C45=30,'Res Bud År2'!$E45,0)+IF('Res Bud År2'!$C45=60,'Res Bud År2'!$D45,0)
+IF('Res Bud År1'!$C45=90,'Res Bud År1'!$O45,0)</f>
        <v>0</v>
      </c>
      <c r="I45" s="138">
        <f>IF(OR('Res Bud År2'!$C45="Kontant",'Res Bud År2'!$C45=""),'Res Bud År2'!$G45,0)+IF('Res Bud År2'!$C45=30,'Res Bud År2'!$F45,0)+IF('Res Bud År2'!$C45=60,'Res Bud År2'!$E45,0)+IF('Res Bud År2'!$C45=90,'Res Bud År2'!$D45,0)</f>
        <v>0</v>
      </c>
      <c r="J45" s="138">
        <f>IF(OR('Res Bud År2'!$C45="Kontant",'Res Bud År2'!$C45=""),'Res Bud År2'!$H45,0)+IF('Res Bud År2'!$C45=30,'Res Bud År2'!$G45,0)+IF('Res Bud År2'!$C45=60,'Res Bud År2'!$F45,0)+IF('Res Bud År2'!$C45=90,'Res Bud År2'!$E45,0)</f>
        <v>0</v>
      </c>
      <c r="K45" s="138">
        <f>IF(OR('Res Bud År2'!$C45="Kontant",'Res Bud År2'!$C45=""),'Res Bud År2'!$I45,0)+IF('Res Bud År2'!$C45=30,'Res Bud År2'!$H45,0)+IF('Res Bud År2'!$C45=60,'Res Bud År2'!$G45,0)+IF('Res Bud År2'!$C45=90,'Res Bud År2'!$F45,0)</f>
        <v>0</v>
      </c>
      <c r="L45" s="138">
        <f>IF(OR('Res Bud År2'!$C45="Kontant",'Res Bud År2'!$C45=""),'Res Bud År2'!$J45,0)+IF('Res Bud År2'!$C45=30,'Res Bud År2'!$I45,0)+IF('Res Bud År2'!$C45=60,'Res Bud År2'!$H45,0)+IF('Res Bud År2'!$C45=90,'Res Bud År2'!$G45,0)</f>
        <v>0</v>
      </c>
      <c r="M45" s="138">
        <f>IF(OR('Res Bud År2'!$C45="Kontant",'Res Bud År2'!$C45=""),'Res Bud År2'!$K45,0)+IF('Res Bud År2'!$C45=30,'Res Bud År2'!$J45,0)+IF('Res Bud År2'!$C45=60,'Res Bud År2'!$I45,0)+IF('Res Bud År2'!$C45=90,'Res Bud År2'!$H45,0)</f>
        <v>0</v>
      </c>
      <c r="N45" s="138">
        <f>IF(OR('Res Bud År2'!$C45="Kontant",'Res Bud År2'!$C45=""),'Res Bud År2'!$L45,0)+IF('Res Bud År2'!$C45=30,'Res Bud År2'!$K45,0)+IF('Res Bud År2'!$C45=60,'Res Bud År2'!$J45,0)+IF('Res Bud År2'!$C45=90,'Res Bud År2'!$I45,0)</f>
        <v>0</v>
      </c>
      <c r="O45" s="138">
        <f>IF(OR('Res Bud År2'!$C45="Kontant",'Res Bud År2'!$C45=""),'Res Bud År2'!$M45,0)+IF('Res Bud År2'!$C45=30,'Res Bud År2'!$L45,0)+IF('Res Bud År2'!$C45=60,'Res Bud År2'!$K45,0)+IF('Res Bud År2'!$C45=90,'Res Bud År2'!$J45,0)</f>
        <v>0</v>
      </c>
      <c r="P45" s="138">
        <f>IF(OR('Res Bud År2'!$C45="Kontant",'Res Bud År2'!$C45=""),'Res Bud År2'!$N45,0)+IF('Res Bud År2'!$C45=30,'Res Bud År2'!$M45,0)+IF('Res Bud År2'!$C45=60,'Res Bud År2'!$L45,0)+IF('Res Bud År2'!$C45=90,'Res Bud År2'!$K45,0)</f>
        <v>0</v>
      </c>
      <c r="Q45" s="138">
        <f>IF(OR('Res Bud År2'!$C45="Kontant",'Res Bud År2'!$C45=""),'Res Bud År2'!$O45,0)+IF('Res Bud År2'!$C45=30,'Res Bud År2'!$N45,0)+IF('Res Bud År2'!$C45=60,'Res Bud År2'!$M45,0)+IF('Res Bud År2'!$C45=90,'Res Bud År2'!$L45,0)</f>
        <v>0</v>
      </c>
      <c r="R45" s="138">
        <f t="shared" si="3"/>
        <v>0</v>
      </c>
      <c r="S45" s="167"/>
    </row>
    <row r="46" spans="1:19" ht="14" hidden="1" outlineLevel="1" x14ac:dyDescent="0.15">
      <c r="A46" s="122" t="s">
        <v>12</v>
      </c>
      <c r="B46" s="122"/>
      <c r="C46" s="122"/>
      <c r="D46" s="122"/>
      <c r="E46" s="127"/>
      <c r="F46" s="138">
        <f>IF(OR('Res Bud År2'!$C46="Kontant",'Res Bud År2'!$C46=""),'Res Bud År2'!$D46,0)
+IF('Res Bud År1'!$C46=30,'Res Bud År1'!$O46,0)+IF('Res Bud År1'!$C46=60,'Res Bud År1'!$N46,0)+IF('Res Bud År1'!$C46=90,'Res Bud År1'!$M46,0)</f>
        <v>0</v>
      </c>
      <c r="G46" s="138">
        <f>IF(OR('Res Bud År2'!$C46="Kontant",'Res Bud År2'!$C46=""),'Res Bud År2'!$E46,0)+IF('Res Bud År2'!$C46=30,'Res Bud År2'!$D46,0)
+IF('Res Bud År1'!$C46=60,'Res Bud År1'!$O46,0)+IF('Res Bud År1'!$C46=90,'Res Bud År1'!$N46,0)</f>
        <v>0</v>
      </c>
      <c r="H46" s="138">
        <f>IF(OR('Res Bud År2'!$C46="Kontant",'Res Bud År2'!$C46=""),'Res Bud År2'!$F46,0)+IF('Res Bud År2'!$C46=30,'Res Bud År2'!$E46,0)+IF('Res Bud År2'!$C46=60,'Res Bud År2'!$D46,0)
+IF('Res Bud År1'!$C46=90,'Res Bud År1'!$O46,0)</f>
        <v>0</v>
      </c>
      <c r="I46" s="138">
        <f>IF(OR('Res Bud År2'!$C46="Kontant",'Res Bud År2'!$C46=""),'Res Bud År2'!$G46,0)+IF('Res Bud År2'!$C46=30,'Res Bud År2'!$F46,0)+IF('Res Bud År2'!$C46=60,'Res Bud År2'!$E46,0)+IF('Res Bud År2'!$C46=90,'Res Bud År2'!$D46,0)</f>
        <v>0</v>
      </c>
      <c r="J46" s="138">
        <f>IF(OR('Res Bud År2'!$C46="Kontant",'Res Bud År2'!$C46=""),'Res Bud År2'!$H46,0)+IF('Res Bud År2'!$C46=30,'Res Bud År2'!$G46,0)+IF('Res Bud År2'!$C46=60,'Res Bud År2'!$F46,0)+IF('Res Bud År2'!$C46=90,'Res Bud År2'!$E46,0)</f>
        <v>0</v>
      </c>
      <c r="K46" s="138">
        <f>IF(OR('Res Bud År2'!$C46="Kontant",'Res Bud År2'!$C46=""),'Res Bud År2'!$I46,0)+IF('Res Bud År2'!$C46=30,'Res Bud År2'!$H46,0)+IF('Res Bud År2'!$C46=60,'Res Bud År2'!$G46,0)+IF('Res Bud År2'!$C46=90,'Res Bud År2'!$F46,0)</f>
        <v>0</v>
      </c>
      <c r="L46" s="138">
        <f>IF(OR('Res Bud År2'!$C46="Kontant",'Res Bud År2'!$C46=""),'Res Bud År2'!$J46,0)+IF('Res Bud År2'!$C46=30,'Res Bud År2'!$I46,0)+IF('Res Bud År2'!$C46=60,'Res Bud År2'!$H46,0)+IF('Res Bud År2'!$C46=90,'Res Bud År2'!$G46,0)</f>
        <v>0</v>
      </c>
      <c r="M46" s="138">
        <f>IF(OR('Res Bud År2'!$C46="Kontant",'Res Bud År2'!$C46=""),'Res Bud År2'!$K46,0)+IF('Res Bud År2'!$C46=30,'Res Bud År2'!$J46,0)+IF('Res Bud År2'!$C46=60,'Res Bud År2'!$I46,0)+IF('Res Bud År2'!$C46=90,'Res Bud År2'!$H46,0)</f>
        <v>0</v>
      </c>
      <c r="N46" s="138">
        <f>IF(OR('Res Bud År2'!$C46="Kontant",'Res Bud År2'!$C46=""),'Res Bud År2'!$L46,0)+IF('Res Bud År2'!$C46=30,'Res Bud År2'!$K46,0)+IF('Res Bud År2'!$C46=60,'Res Bud År2'!$J46,0)+IF('Res Bud År2'!$C46=90,'Res Bud År2'!$I46,0)</f>
        <v>0</v>
      </c>
      <c r="O46" s="138">
        <f>IF(OR('Res Bud År2'!$C46="Kontant",'Res Bud År2'!$C46=""),'Res Bud År2'!$M46,0)+IF('Res Bud År2'!$C46=30,'Res Bud År2'!$L46,0)+IF('Res Bud År2'!$C46=60,'Res Bud År2'!$K46,0)+IF('Res Bud År2'!$C46=90,'Res Bud År2'!$J46,0)</f>
        <v>0</v>
      </c>
      <c r="P46" s="138">
        <f>IF(OR('Res Bud År2'!$C46="Kontant",'Res Bud År2'!$C46=""),'Res Bud År2'!$N46,0)+IF('Res Bud År2'!$C46=30,'Res Bud År2'!$M46,0)+IF('Res Bud År2'!$C46=60,'Res Bud År2'!$L46,0)+IF('Res Bud År2'!$C46=90,'Res Bud År2'!$K46,0)</f>
        <v>0</v>
      </c>
      <c r="Q46" s="138">
        <f>IF(OR('Res Bud År2'!$C46="Kontant",'Res Bud År2'!$C46=""),'Res Bud År2'!$O46,0)+IF('Res Bud År2'!$C46=30,'Res Bud År2'!$N46,0)+IF('Res Bud År2'!$C46=60,'Res Bud År2'!$M46,0)+IF('Res Bud År2'!$C46=90,'Res Bud År2'!$L46,0)</f>
        <v>0</v>
      </c>
      <c r="R46" s="138">
        <f t="shared" si="3"/>
        <v>0</v>
      </c>
      <c r="S46" s="167"/>
    </row>
    <row r="47" spans="1:19" ht="14" hidden="1" outlineLevel="1" x14ac:dyDescent="0.15">
      <c r="A47" s="122" t="s">
        <v>13</v>
      </c>
      <c r="B47" s="122"/>
      <c r="C47" s="122"/>
      <c r="D47" s="122"/>
      <c r="E47" s="127"/>
      <c r="F47" s="138">
        <f>IF(OR('Res Bud År2'!$C47="Kontant",'Res Bud År2'!$C47=""),'Res Bud År2'!$D47,0)
+IF('Res Bud År1'!$C47=30,'Res Bud År1'!$O47,0)+IF('Res Bud År1'!$C47=60,'Res Bud År1'!$N47,0)+IF('Res Bud År1'!$C47=90,'Res Bud År1'!$M47,0)</f>
        <v>0</v>
      </c>
      <c r="G47" s="138">
        <f>IF(OR('Res Bud År2'!$C47="Kontant",'Res Bud År2'!$C47=""),'Res Bud År2'!$E47,0)+IF('Res Bud År2'!$C47=30,'Res Bud År2'!$D47,0)
+IF('Res Bud År1'!$C47=60,'Res Bud År1'!$O47,0)+IF('Res Bud År1'!$C47=90,'Res Bud År1'!$N47,0)</f>
        <v>0</v>
      </c>
      <c r="H47" s="138">
        <f>IF(OR('Res Bud År2'!$C47="Kontant",'Res Bud År2'!$C47=""),'Res Bud År2'!$F47,0)+IF('Res Bud År2'!$C47=30,'Res Bud År2'!$E47,0)+IF('Res Bud År2'!$C47=60,'Res Bud År2'!$D47,0)
+IF('Res Bud År1'!$C47=90,'Res Bud År1'!$O47,0)</f>
        <v>0</v>
      </c>
      <c r="I47" s="138">
        <f>IF(OR('Res Bud År2'!$C47="Kontant",'Res Bud År2'!$C47=""),'Res Bud År2'!$G47,0)+IF('Res Bud År2'!$C47=30,'Res Bud År2'!$F47,0)+IF('Res Bud År2'!$C47=60,'Res Bud År2'!$E47,0)+IF('Res Bud År2'!$C47=90,'Res Bud År2'!$D47,0)</f>
        <v>0</v>
      </c>
      <c r="J47" s="138">
        <f>IF(OR('Res Bud År2'!$C47="Kontant",'Res Bud År2'!$C47=""),'Res Bud År2'!$H47,0)+IF('Res Bud År2'!$C47=30,'Res Bud År2'!$G47,0)+IF('Res Bud År2'!$C47=60,'Res Bud År2'!$F47,0)+IF('Res Bud År2'!$C47=90,'Res Bud År2'!$E47,0)</f>
        <v>0</v>
      </c>
      <c r="K47" s="138">
        <f>IF(OR('Res Bud År2'!$C47="Kontant",'Res Bud År2'!$C47=""),'Res Bud År2'!$I47,0)+IF('Res Bud År2'!$C47=30,'Res Bud År2'!$H47,0)+IF('Res Bud År2'!$C47=60,'Res Bud År2'!$G47,0)+IF('Res Bud År2'!$C47=90,'Res Bud År2'!$F47,0)</f>
        <v>0</v>
      </c>
      <c r="L47" s="138">
        <f>IF(OR('Res Bud År2'!$C47="Kontant",'Res Bud År2'!$C47=""),'Res Bud År2'!$J47,0)+IF('Res Bud År2'!$C47=30,'Res Bud År2'!$I47,0)+IF('Res Bud År2'!$C47=60,'Res Bud År2'!$H47,0)+IF('Res Bud År2'!$C47=90,'Res Bud År2'!$G47,0)</f>
        <v>0</v>
      </c>
      <c r="M47" s="138">
        <f>IF(OR('Res Bud År2'!$C47="Kontant",'Res Bud År2'!$C47=""),'Res Bud År2'!$K47,0)+IF('Res Bud År2'!$C47=30,'Res Bud År2'!$J47,0)+IF('Res Bud År2'!$C47=60,'Res Bud År2'!$I47,0)+IF('Res Bud År2'!$C47=90,'Res Bud År2'!$H47,0)</f>
        <v>0</v>
      </c>
      <c r="N47" s="138">
        <f>IF(OR('Res Bud År2'!$C47="Kontant",'Res Bud År2'!$C47=""),'Res Bud År2'!$L47,0)+IF('Res Bud År2'!$C47=30,'Res Bud År2'!$K47,0)+IF('Res Bud År2'!$C47=60,'Res Bud År2'!$J47,0)+IF('Res Bud År2'!$C47=90,'Res Bud År2'!$I47,0)</f>
        <v>0</v>
      </c>
      <c r="O47" s="138">
        <f>IF(OR('Res Bud År2'!$C47="Kontant",'Res Bud År2'!$C47=""),'Res Bud År2'!$M47,0)+IF('Res Bud År2'!$C47=30,'Res Bud År2'!$L47,0)+IF('Res Bud År2'!$C47=60,'Res Bud År2'!$K47,0)+IF('Res Bud År2'!$C47=90,'Res Bud År2'!$J47,0)</f>
        <v>0</v>
      </c>
      <c r="P47" s="138">
        <f>IF(OR('Res Bud År2'!$C47="Kontant",'Res Bud År2'!$C47=""),'Res Bud År2'!$N47,0)+IF('Res Bud År2'!$C47=30,'Res Bud År2'!$M47,0)+IF('Res Bud År2'!$C47=60,'Res Bud År2'!$L47,0)+IF('Res Bud År2'!$C47=90,'Res Bud År2'!$K47,0)</f>
        <v>0</v>
      </c>
      <c r="Q47" s="138">
        <f>IF(OR('Res Bud År2'!$C47="Kontant",'Res Bud År2'!$C47=""),'Res Bud År2'!$O47,0)+IF('Res Bud År2'!$C47=30,'Res Bud År2'!$N47,0)+IF('Res Bud År2'!$C47=60,'Res Bud År2'!$M47,0)+IF('Res Bud År2'!$C47=90,'Res Bud År2'!$L47,0)</f>
        <v>0</v>
      </c>
      <c r="R47" s="138">
        <f t="shared" si="3"/>
        <v>0</v>
      </c>
      <c r="S47" s="167"/>
    </row>
    <row r="48" spans="1:19" ht="28" hidden="1" outlineLevel="1" x14ac:dyDescent="0.15">
      <c r="A48" s="122" t="s">
        <v>14</v>
      </c>
      <c r="B48" s="122"/>
      <c r="C48" s="122"/>
      <c r="D48" s="122"/>
      <c r="E48" s="127"/>
      <c r="F48" s="138">
        <f>IF(OR('Res Bud År2'!$C48="Kontant",'Res Bud År2'!$C48=""),'Res Bud År2'!$D48,0)
+IF('Res Bud År1'!$C48=30,'Res Bud År1'!$O48,0)+IF('Res Bud År1'!$C48=60,'Res Bud År1'!$N48,0)+IF('Res Bud År1'!$C48=90,'Res Bud År1'!$M48,0)</f>
        <v>0</v>
      </c>
      <c r="G48" s="138">
        <f>IF(OR('Res Bud År2'!$C48="Kontant",'Res Bud År2'!$C48=""),'Res Bud År2'!$E48,0)+IF('Res Bud År2'!$C48=30,'Res Bud År2'!$D48,0)
+IF('Res Bud År1'!$C48=60,'Res Bud År1'!$O48,0)+IF('Res Bud År1'!$C48=90,'Res Bud År1'!$N48,0)</f>
        <v>0</v>
      </c>
      <c r="H48" s="138">
        <f>IF(OR('Res Bud År2'!$C48="Kontant",'Res Bud År2'!$C48=""),'Res Bud År2'!$F48,0)+IF('Res Bud År2'!$C48=30,'Res Bud År2'!$E48,0)+IF('Res Bud År2'!$C48=60,'Res Bud År2'!$D48,0)
+IF('Res Bud År1'!$C48=90,'Res Bud År1'!$O48,0)</f>
        <v>0</v>
      </c>
      <c r="I48" s="138">
        <f>IF(OR('Res Bud År2'!$C48="Kontant",'Res Bud År2'!$C48=""),'Res Bud År2'!$G48,0)+IF('Res Bud År2'!$C48=30,'Res Bud År2'!$F48,0)+IF('Res Bud År2'!$C48=60,'Res Bud År2'!$E48,0)+IF('Res Bud År2'!$C48=90,'Res Bud År2'!$D48,0)</f>
        <v>0</v>
      </c>
      <c r="J48" s="138">
        <f>IF(OR('Res Bud År2'!$C48="Kontant",'Res Bud År2'!$C48=""),'Res Bud År2'!$H48,0)+IF('Res Bud År2'!$C48=30,'Res Bud År2'!$G48,0)+IF('Res Bud År2'!$C48=60,'Res Bud År2'!$F48,0)+IF('Res Bud År2'!$C48=90,'Res Bud År2'!$E48,0)</f>
        <v>0</v>
      </c>
      <c r="K48" s="138">
        <f>IF(OR('Res Bud År2'!$C48="Kontant",'Res Bud År2'!$C48=""),'Res Bud År2'!$I48,0)+IF('Res Bud År2'!$C48=30,'Res Bud År2'!$H48,0)+IF('Res Bud År2'!$C48=60,'Res Bud År2'!$G48,0)+IF('Res Bud År2'!$C48=90,'Res Bud År2'!$F48,0)</f>
        <v>0</v>
      </c>
      <c r="L48" s="138">
        <f>IF(OR('Res Bud År2'!$C48="Kontant",'Res Bud År2'!$C48=""),'Res Bud År2'!$J48,0)+IF('Res Bud År2'!$C48=30,'Res Bud År2'!$I48,0)+IF('Res Bud År2'!$C48=60,'Res Bud År2'!$H48,0)+IF('Res Bud År2'!$C48=90,'Res Bud År2'!$G48,0)</f>
        <v>0</v>
      </c>
      <c r="M48" s="138">
        <f>IF(OR('Res Bud År2'!$C48="Kontant",'Res Bud År2'!$C48=""),'Res Bud År2'!$K48,0)+IF('Res Bud År2'!$C48=30,'Res Bud År2'!$J48,0)+IF('Res Bud År2'!$C48=60,'Res Bud År2'!$I48,0)+IF('Res Bud År2'!$C48=90,'Res Bud År2'!$H48,0)</f>
        <v>0</v>
      </c>
      <c r="N48" s="138">
        <f>IF(OR('Res Bud År2'!$C48="Kontant",'Res Bud År2'!$C48=""),'Res Bud År2'!$L48,0)+IF('Res Bud År2'!$C48=30,'Res Bud År2'!$K48,0)+IF('Res Bud År2'!$C48=60,'Res Bud År2'!$J48,0)+IF('Res Bud År2'!$C48=90,'Res Bud År2'!$I48,0)</f>
        <v>0</v>
      </c>
      <c r="O48" s="138">
        <f>IF(OR('Res Bud År2'!$C48="Kontant",'Res Bud År2'!$C48=""),'Res Bud År2'!$M48,0)+IF('Res Bud År2'!$C48=30,'Res Bud År2'!$L48,0)+IF('Res Bud År2'!$C48=60,'Res Bud År2'!$K48,0)+IF('Res Bud År2'!$C48=90,'Res Bud År2'!$J48,0)</f>
        <v>0</v>
      </c>
      <c r="P48" s="138">
        <f>IF(OR('Res Bud År2'!$C48="Kontant",'Res Bud År2'!$C48=""),'Res Bud År2'!$N48,0)+IF('Res Bud År2'!$C48=30,'Res Bud År2'!$M48,0)+IF('Res Bud År2'!$C48=60,'Res Bud År2'!$L48,0)+IF('Res Bud År2'!$C48=90,'Res Bud År2'!$K48,0)</f>
        <v>0</v>
      </c>
      <c r="Q48" s="138">
        <f>IF(OR('Res Bud År2'!$C48="Kontant",'Res Bud År2'!$C48=""),'Res Bud År2'!$O48,0)+IF('Res Bud År2'!$C48=30,'Res Bud År2'!$N48,0)+IF('Res Bud År2'!$C48=60,'Res Bud År2'!$M48,0)+IF('Res Bud År2'!$C48=90,'Res Bud År2'!$L48,0)</f>
        <v>0</v>
      </c>
      <c r="R48" s="138">
        <f t="shared" si="3"/>
        <v>0</v>
      </c>
      <c r="S48" s="167"/>
    </row>
    <row r="49" spans="1:35" ht="14" hidden="1" outlineLevel="1" x14ac:dyDescent="0.15">
      <c r="A49" s="122" t="s">
        <v>15</v>
      </c>
      <c r="B49" s="122"/>
      <c r="C49" s="122"/>
      <c r="D49" s="122"/>
      <c r="E49" s="127"/>
      <c r="F49" s="138">
        <f>IF(OR('Res Bud År2'!$C49="Kontant",'Res Bud År2'!$C49=""),'Res Bud År2'!$D49,0)
+IF('Res Bud År1'!$C49=30,'Res Bud År1'!$O49,0)+IF('Res Bud År1'!$C49=60,'Res Bud År1'!$N49,0)+IF('Res Bud År1'!$C49=90,'Res Bud År1'!$M49,0)</f>
        <v>0</v>
      </c>
      <c r="G49" s="138">
        <f>IF(OR('Res Bud År2'!$C49="Kontant",'Res Bud År2'!$C49=""),'Res Bud År2'!$E49,0)+IF('Res Bud År2'!$C49=30,'Res Bud År2'!$D49,0)
+IF('Res Bud År1'!$C49=60,'Res Bud År1'!$O49,0)+IF('Res Bud År1'!$C49=90,'Res Bud År1'!$N49,0)</f>
        <v>0</v>
      </c>
      <c r="H49" s="138">
        <f>IF(OR('Res Bud År2'!$C49="Kontant",'Res Bud År2'!$C49=""),'Res Bud År2'!$F49,0)+IF('Res Bud År2'!$C49=30,'Res Bud År2'!$E49,0)+IF('Res Bud År2'!$C49=60,'Res Bud År2'!$D49,0)
+IF('Res Bud År1'!$C49=90,'Res Bud År1'!$O49,0)</f>
        <v>0</v>
      </c>
      <c r="I49" s="138">
        <f>IF(OR('Res Bud År2'!$C49="Kontant",'Res Bud År2'!$C49=""),'Res Bud År2'!$G49,0)+IF('Res Bud År2'!$C49=30,'Res Bud År2'!$F49,0)+IF('Res Bud År2'!$C49=60,'Res Bud År2'!$E49,0)+IF('Res Bud År2'!$C49=90,'Res Bud År2'!$D49,0)</f>
        <v>0</v>
      </c>
      <c r="J49" s="138">
        <f>IF(OR('Res Bud År2'!$C49="Kontant",'Res Bud År2'!$C49=""),'Res Bud År2'!$H49,0)+IF('Res Bud År2'!$C49=30,'Res Bud År2'!$G49,0)+IF('Res Bud År2'!$C49=60,'Res Bud År2'!$F49,0)+IF('Res Bud År2'!$C49=90,'Res Bud År2'!$E49,0)</f>
        <v>0</v>
      </c>
      <c r="K49" s="138">
        <f>IF(OR('Res Bud År2'!$C49="Kontant",'Res Bud År2'!$C49=""),'Res Bud År2'!$I49,0)+IF('Res Bud År2'!$C49=30,'Res Bud År2'!$H49,0)+IF('Res Bud År2'!$C49=60,'Res Bud År2'!$G49,0)+IF('Res Bud År2'!$C49=90,'Res Bud År2'!$F49,0)</f>
        <v>0</v>
      </c>
      <c r="L49" s="138">
        <f>IF(OR('Res Bud År2'!$C49="Kontant",'Res Bud År2'!$C49=""),'Res Bud År2'!$J49,0)+IF('Res Bud År2'!$C49=30,'Res Bud År2'!$I49,0)+IF('Res Bud År2'!$C49=60,'Res Bud År2'!$H49,0)+IF('Res Bud År2'!$C49=90,'Res Bud År2'!$G49,0)</f>
        <v>0</v>
      </c>
      <c r="M49" s="138">
        <f>IF(OR('Res Bud År2'!$C49="Kontant",'Res Bud År2'!$C49=""),'Res Bud År2'!$K49,0)+IF('Res Bud År2'!$C49=30,'Res Bud År2'!$J49,0)+IF('Res Bud År2'!$C49=60,'Res Bud År2'!$I49,0)+IF('Res Bud År2'!$C49=90,'Res Bud År2'!$H49,0)</f>
        <v>0</v>
      </c>
      <c r="N49" s="138">
        <f>IF(OR('Res Bud År2'!$C49="Kontant",'Res Bud År2'!$C49=""),'Res Bud År2'!$L49,0)+IF('Res Bud År2'!$C49=30,'Res Bud År2'!$K49,0)+IF('Res Bud År2'!$C49=60,'Res Bud År2'!$J49,0)+IF('Res Bud År2'!$C49=90,'Res Bud År2'!$I49,0)</f>
        <v>0</v>
      </c>
      <c r="O49" s="138">
        <f>IF(OR('Res Bud År2'!$C49="Kontant",'Res Bud År2'!$C49=""),'Res Bud År2'!$M49,0)+IF('Res Bud År2'!$C49=30,'Res Bud År2'!$L49,0)+IF('Res Bud År2'!$C49=60,'Res Bud År2'!$K49,0)+IF('Res Bud År2'!$C49=90,'Res Bud År2'!$J49,0)</f>
        <v>0</v>
      </c>
      <c r="P49" s="138">
        <f>IF(OR('Res Bud År2'!$C49="Kontant",'Res Bud År2'!$C49=""),'Res Bud År2'!$N49,0)+IF('Res Bud År2'!$C49=30,'Res Bud År2'!$M49,0)+IF('Res Bud År2'!$C49=60,'Res Bud År2'!$L49,0)+IF('Res Bud År2'!$C49=90,'Res Bud År2'!$K49,0)</f>
        <v>0</v>
      </c>
      <c r="Q49" s="138">
        <f>IF(OR('Res Bud År2'!$C49="Kontant",'Res Bud År2'!$C49=""),'Res Bud År2'!$O49,0)+IF('Res Bud År2'!$C49=30,'Res Bud År2'!$N49,0)+IF('Res Bud År2'!$C49=60,'Res Bud År2'!$M49,0)+IF('Res Bud År2'!$C49=90,'Res Bud År2'!$L49,0)</f>
        <v>0</v>
      </c>
      <c r="R49" s="138">
        <f t="shared" si="3"/>
        <v>0</v>
      </c>
      <c r="S49" s="167"/>
    </row>
    <row r="50" spans="1:35" hidden="1" outlineLevel="1" x14ac:dyDescent="0.15">
      <c r="A50" s="121" t="s">
        <v>29</v>
      </c>
      <c r="B50" s="121"/>
      <c r="C50" s="121"/>
      <c r="D50" s="121"/>
      <c r="E50" s="121"/>
      <c r="F50" s="131">
        <f t="shared" ref="F50:Q50" si="4">SUM(F32:F49)</f>
        <v>0</v>
      </c>
      <c r="G50" s="131">
        <f t="shared" si="4"/>
        <v>0</v>
      </c>
      <c r="H50" s="131">
        <f t="shared" si="4"/>
        <v>0</v>
      </c>
      <c r="I50" s="131">
        <f t="shared" si="4"/>
        <v>0</v>
      </c>
      <c r="J50" s="131">
        <f t="shared" si="4"/>
        <v>0</v>
      </c>
      <c r="K50" s="131">
        <f t="shared" si="4"/>
        <v>0</v>
      </c>
      <c r="L50" s="131">
        <f t="shared" si="4"/>
        <v>0</v>
      </c>
      <c r="M50" s="131">
        <f t="shared" si="4"/>
        <v>0</v>
      </c>
      <c r="N50" s="131">
        <f t="shared" si="4"/>
        <v>0</v>
      </c>
      <c r="O50" s="131">
        <f t="shared" si="4"/>
        <v>0</v>
      </c>
      <c r="P50" s="131">
        <f t="shared" si="4"/>
        <v>0</v>
      </c>
      <c r="Q50" s="131">
        <f t="shared" si="4"/>
        <v>0</v>
      </c>
      <c r="R50" s="131">
        <f t="shared" si="3"/>
        <v>0</v>
      </c>
      <c r="S50" s="167"/>
      <c r="AA50" s="2"/>
      <c r="AB50" s="2"/>
      <c r="AC50" s="2"/>
      <c r="AD50" s="2"/>
      <c r="AE50" s="2"/>
      <c r="AF50" s="2"/>
      <c r="AG50" s="2"/>
      <c r="AH50" s="2"/>
      <c r="AI50" s="2"/>
    </row>
    <row r="51" spans="1:35" hidden="1" outlineLevel="1" x14ac:dyDescent="0.15">
      <c r="A51" s="129"/>
      <c r="B51" s="129"/>
      <c r="C51" s="129"/>
      <c r="D51" s="129"/>
      <c r="E51" s="129"/>
      <c r="F51" s="129"/>
      <c r="G51" s="129"/>
      <c r="H51" s="129"/>
      <c r="I51" s="129"/>
      <c r="J51" s="129"/>
      <c r="K51" s="129"/>
      <c r="L51" s="129"/>
      <c r="M51" s="129"/>
      <c r="N51" s="129"/>
      <c r="O51" s="129"/>
      <c r="P51" s="129"/>
      <c r="Q51" s="129"/>
      <c r="R51" s="129"/>
      <c r="S51" s="167"/>
    </row>
    <row r="52" spans="1:35" ht="28" hidden="1" outlineLevel="1" x14ac:dyDescent="0.15">
      <c r="A52" s="117" t="s">
        <v>54</v>
      </c>
      <c r="B52" s="117"/>
      <c r="C52" s="117"/>
      <c r="D52" s="117"/>
      <c r="E52" s="117"/>
      <c r="F52" s="128" t="str">
        <f>'Res Bud År2'!D$4</f>
        <v>jan-22</v>
      </c>
      <c r="G52" s="128" t="str">
        <f>'Res Bud År2'!E$4</f>
        <v>feb-22</v>
      </c>
      <c r="H52" s="128" t="str">
        <f>'Res Bud År2'!F$4</f>
        <v>mar-22</v>
      </c>
      <c r="I52" s="128" t="str">
        <f>'Res Bud År2'!G$4</f>
        <v>apr-22</v>
      </c>
      <c r="J52" s="128" t="str">
        <f>'Res Bud År2'!H$4</f>
        <v>maj-22</v>
      </c>
      <c r="K52" s="128" t="str">
        <f>'Res Bud År2'!I$4</f>
        <v>jun-22</v>
      </c>
      <c r="L52" s="128" t="str">
        <f>'Res Bud År2'!J$4</f>
        <v>jul-22</v>
      </c>
      <c r="M52" s="128" t="str">
        <f>'Res Bud År2'!K$4</f>
        <v>aug-22</v>
      </c>
      <c r="N52" s="128" t="str">
        <f>'Res Bud År2'!L$4</f>
        <v>sep-22</v>
      </c>
      <c r="O52" s="128" t="str">
        <f>'Res Bud År2'!M$4</f>
        <v>okt-22</v>
      </c>
      <c r="P52" s="128" t="str">
        <f>'Res Bud År2'!N$4</f>
        <v>nov-22</v>
      </c>
      <c r="Q52" s="128" t="str">
        <f>'Res Bud År2'!O$4</f>
        <v>dec-22</v>
      </c>
      <c r="R52" s="128" t="s">
        <v>46</v>
      </c>
      <c r="S52" s="167"/>
    </row>
    <row r="53" spans="1:35" ht="28" hidden="1" outlineLevel="1" x14ac:dyDescent="0.15">
      <c r="A53" s="122" t="s">
        <v>315</v>
      </c>
      <c r="B53" s="122"/>
      <c r="C53" s="122"/>
      <c r="D53" s="122"/>
      <c r="E53" s="127"/>
      <c r="F53" s="138">
        <f>'Res Bud År2'!D53*(1-PrelSkatt)</f>
        <v>0</v>
      </c>
      <c r="G53" s="138">
        <f>'Res Bud År2'!E53*(1-PrelSkatt)</f>
        <v>0</v>
      </c>
      <c r="H53" s="138">
        <f>'Res Bud År2'!F53*(1-PrelSkatt)</f>
        <v>0</v>
      </c>
      <c r="I53" s="138">
        <f>'Res Bud År2'!G53*(1-PrelSkatt)</f>
        <v>0</v>
      </c>
      <c r="J53" s="138">
        <f>'Res Bud År2'!H53*(1-PrelSkatt)</f>
        <v>0</v>
      </c>
      <c r="K53" s="138">
        <f>'Res Bud År2'!I53*(1-PrelSkatt)</f>
        <v>0</v>
      </c>
      <c r="L53" s="138">
        <f>'Res Bud År2'!J53*(1-PrelSkatt)</f>
        <v>0</v>
      </c>
      <c r="M53" s="138">
        <f>'Res Bud År2'!K53*(1-PrelSkatt)</f>
        <v>0</v>
      </c>
      <c r="N53" s="138">
        <f>'Res Bud År2'!L53*(1-PrelSkatt)</f>
        <v>0</v>
      </c>
      <c r="O53" s="138">
        <f>'Res Bud År2'!M53*(1-PrelSkatt)</f>
        <v>0</v>
      </c>
      <c r="P53" s="138">
        <f>'Res Bud År2'!N53*(1-PrelSkatt)</f>
        <v>0</v>
      </c>
      <c r="Q53" s="138">
        <f>'Res Bud År2'!O53*(1-PrelSkatt)</f>
        <v>0</v>
      </c>
      <c r="R53" s="138">
        <f>SUM(F53:Q53)</f>
        <v>0</v>
      </c>
      <c r="S53" s="167"/>
    </row>
    <row r="54" spans="1:35" ht="14" hidden="1" outlineLevel="1" x14ac:dyDescent="0.15">
      <c r="A54" s="122" t="s">
        <v>134</v>
      </c>
      <c r="B54" s="122"/>
      <c r="C54" s="122"/>
      <c r="D54" s="122"/>
      <c r="E54" s="127"/>
      <c r="F54" s="138">
        <f>'Res Bud År2'!D54*(1-PrelSkatt)</f>
        <v>0</v>
      </c>
      <c r="G54" s="138">
        <f>'Res Bud År2'!E54*(1-PrelSkatt)</f>
        <v>0</v>
      </c>
      <c r="H54" s="138">
        <f>'Res Bud År2'!F54*(1-PrelSkatt)</f>
        <v>0</v>
      </c>
      <c r="I54" s="138">
        <f>'Res Bud År2'!G54*(1-PrelSkatt)</f>
        <v>0</v>
      </c>
      <c r="J54" s="138">
        <f>'Res Bud År2'!H54*(1-PrelSkatt)</f>
        <v>0</v>
      </c>
      <c r="K54" s="138">
        <f>'Res Bud År2'!I54*(1-PrelSkatt)</f>
        <v>0</v>
      </c>
      <c r="L54" s="138">
        <f>'Res Bud År2'!J54*(1-PrelSkatt)</f>
        <v>0</v>
      </c>
      <c r="M54" s="138">
        <f>'Res Bud År2'!K54*(1-PrelSkatt)</f>
        <v>0</v>
      </c>
      <c r="N54" s="138">
        <f>'Res Bud År2'!L54*(1-PrelSkatt)</f>
        <v>0</v>
      </c>
      <c r="O54" s="138">
        <f>'Res Bud År2'!M54*(1-PrelSkatt)</f>
        <v>0</v>
      </c>
      <c r="P54" s="138">
        <f>'Res Bud År2'!N54*(1-PrelSkatt)</f>
        <v>0</v>
      </c>
      <c r="Q54" s="138">
        <f>'Res Bud År2'!O54*(1-PrelSkatt)</f>
        <v>0</v>
      </c>
      <c r="R54" s="138">
        <f t="shared" ref="R54:R64" si="5">SUM(F54:Q54)</f>
        <v>0</v>
      </c>
      <c r="S54" s="167"/>
    </row>
    <row r="55" spans="1:35" ht="14" hidden="1" outlineLevel="1" x14ac:dyDescent="0.15">
      <c r="A55" s="122" t="s">
        <v>206</v>
      </c>
      <c r="B55" s="122"/>
      <c r="C55" s="122"/>
      <c r="D55" s="122"/>
      <c r="E55" s="137"/>
      <c r="F55" s="138">
        <f>'Res Bud År1'!O55</f>
        <v>0</v>
      </c>
      <c r="G55" s="138">
        <f>'Res Bud År2'!D55</f>
        <v>0</v>
      </c>
      <c r="H55" s="138">
        <f>'Res Bud År2'!E55</f>
        <v>0</v>
      </c>
      <c r="I55" s="138">
        <f>'Res Bud År2'!F55</f>
        <v>0</v>
      </c>
      <c r="J55" s="138">
        <f>'Res Bud År2'!G55</f>
        <v>0</v>
      </c>
      <c r="K55" s="138">
        <f>'Res Bud År2'!H55</f>
        <v>0</v>
      </c>
      <c r="L55" s="138">
        <f>'Res Bud År2'!I55</f>
        <v>0</v>
      </c>
      <c r="M55" s="138">
        <f>'Res Bud År2'!J55</f>
        <v>0</v>
      </c>
      <c r="N55" s="138">
        <f>'Res Bud År2'!K55</f>
        <v>0</v>
      </c>
      <c r="O55" s="138">
        <f>'Res Bud År2'!L55</f>
        <v>0</v>
      </c>
      <c r="P55" s="138">
        <f>'Res Bud År2'!M55</f>
        <v>0</v>
      </c>
      <c r="Q55" s="138">
        <f>'Res Bud År2'!N55</f>
        <v>0</v>
      </c>
      <c r="R55" s="138">
        <f t="shared" si="5"/>
        <v>0</v>
      </c>
      <c r="S55" s="167"/>
    </row>
    <row r="56" spans="1:35" ht="12.75" hidden="1" customHeight="1" outlineLevel="1" x14ac:dyDescent="0.15">
      <c r="A56" s="122" t="s">
        <v>48</v>
      </c>
      <c r="B56" s="122"/>
      <c r="C56" s="122"/>
      <c r="D56" s="122"/>
      <c r="E56" s="137"/>
      <c r="F56" s="138">
        <f>'Res Bud År1'!O56</f>
        <v>0</v>
      </c>
      <c r="G56" s="138">
        <f>'Res Bud År2'!D56</f>
        <v>0</v>
      </c>
      <c r="H56" s="138">
        <f>'Res Bud År2'!E56</f>
        <v>0</v>
      </c>
      <c r="I56" s="138">
        <f>'Res Bud År2'!F56</f>
        <v>0</v>
      </c>
      <c r="J56" s="138">
        <f>'Res Bud År2'!G56</f>
        <v>0</v>
      </c>
      <c r="K56" s="138">
        <f>'Res Bud År2'!H56</f>
        <v>0</v>
      </c>
      <c r="L56" s="138">
        <f>'Res Bud År2'!I56</f>
        <v>0</v>
      </c>
      <c r="M56" s="138">
        <f>'Res Bud År2'!J56</f>
        <v>0</v>
      </c>
      <c r="N56" s="138">
        <f>'Res Bud År2'!K56</f>
        <v>0</v>
      </c>
      <c r="O56" s="138">
        <f>'Res Bud År2'!L56</f>
        <v>0</v>
      </c>
      <c r="P56" s="138">
        <f>'Res Bud År2'!M56</f>
        <v>0</v>
      </c>
      <c r="Q56" s="138">
        <f>'Res Bud År2'!N56</f>
        <v>0</v>
      </c>
      <c r="R56" s="138">
        <f t="shared" si="5"/>
        <v>0</v>
      </c>
      <c r="S56" s="167"/>
    </row>
    <row r="57" spans="1:35" ht="14" hidden="1" outlineLevel="1" x14ac:dyDescent="0.15">
      <c r="A57" s="122" t="s">
        <v>19</v>
      </c>
      <c r="B57" s="122"/>
      <c r="C57" s="122"/>
      <c r="D57" s="122"/>
      <c r="E57" s="127"/>
      <c r="F57" s="138">
        <f>'Res Bud År2'!D57</f>
        <v>0</v>
      </c>
      <c r="G57" s="138">
        <f>'Res Bud År2'!E57</f>
        <v>0</v>
      </c>
      <c r="H57" s="138">
        <f>'Res Bud År2'!F57</f>
        <v>0</v>
      </c>
      <c r="I57" s="138">
        <f>'Res Bud År2'!G57</f>
        <v>0</v>
      </c>
      <c r="J57" s="138">
        <f>'Res Bud År2'!H57</f>
        <v>0</v>
      </c>
      <c r="K57" s="138">
        <f>'Res Bud År2'!I57</f>
        <v>0</v>
      </c>
      <c r="L57" s="138">
        <f>'Res Bud År2'!J57</f>
        <v>0</v>
      </c>
      <c r="M57" s="138">
        <f>'Res Bud År2'!K57</f>
        <v>0</v>
      </c>
      <c r="N57" s="138">
        <f>'Res Bud År2'!L57</f>
        <v>0</v>
      </c>
      <c r="O57" s="138">
        <f>'Res Bud År2'!M57</f>
        <v>0</v>
      </c>
      <c r="P57" s="138">
        <f>'Res Bud År2'!N57</f>
        <v>0</v>
      </c>
      <c r="Q57" s="138">
        <f>'Res Bud År2'!O57</f>
        <v>0</v>
      </c>
      <c r="R57" s="138">
        <f t="shared" si="5"/>
        <v>0</v>
      </c>
      <c r="S57" s="167"/>
    </row>
    <row r="58" spans="1:35" ht="28" hidden="1" outlineLevel="1" x14ac:dyDescent="0.15">
      <c r="A58" s="122" t="s">
        <v>58</v>
      </c>
      <c r="B58" s="122"/>
      <c r="C58" s="122"/>
      <c r="D58" s="122"/>
      <c r="E58" s="127"/>
      <c r="F58" s="138">
        <f>'Res Bud År2'!D58</f>
        <v>0</v>
      </c>
      <c r="G58" s="138">
        <f>'Res Bud År2'!E58</f>
        <v>0</v>
      </c>
      <c r="H58" s="138">
        <f>'Res Bud År2'!F58</f>
        <v>0</v>
      </c>
      <c r="I58" s="138">
        <f>'Res Bud År2'!G58</f>
        <v>0</v>
      </c>
      <c r="J58" s="138">
        <f>'Res Bud År2'!H58</f>
        <v>0</v>
      </c>
      <c r="K58" s="138">
        <f>'Res Bud År2'!I58</f>
        <v>0</v>
      </c>
      <c r="L58" s="138">
        <f>'Res Bud År2'!J58</f>
        <v>0</v>
      </c>
      <c r="M58" s="138">
        <f>'Res Bud År2'!K58</f>
        <v>0</v>
      </c>
      <c r="N58" s="138">
        <f>'Res Bud År2'!L58</f>
        <v>0</v>
      </c>
      <c r="O58" s="138">
        <f>'Res Bud År2'!M58</f>
        <v>0</v>
      </c>
      <c r="P58" s="138">
        <f>'Res Bud År2'!N58</f>
        <v>0</v>
      </c>
      <c r="Q58" s="138">
        <f>'Res Bud År2'!O58</f>
        <v>0</v>
      </c>
      <c r="R58" s="138">
        <f t="shared" si="5"/>
        <v>0</v>
      </c>
      <c r="S58" s="167"/>
    </row>
    <row r="59" spans="1:35" ht="14" hidden="1" outlineLevel="1" x14ac:dyDescent="0.15">
      <c r="A59" s="122" t="s">
        <v>16</v>
      </c>
      <c r="B59" s="122"/>
      <c r="C59" s="122"/>
      <c r="D59" s="122"/>
      <c r="E59" s="137"/>
      <c r="F59" s="138">
        <f>'Res Bud År1'!O59</f>
        <v>0</v>
      </c>
      <c r="G59" s="138">
        <f>'Res Bud År2'!D59</f>
        <v>0</v>
      </c>
      <c r="H59" s="138">
        <f>'Res Bud År2'!E59</f>
        <v>0</v>
      </c>
      <c r="I59" s="138">
        <f>'Res Bud År2'!F59</f>
        <v>0</v>
      </c>
      <c r="J59" s="138">
        <f>'Res Bud År2'!G59</f>
        <v>0</v>
      </c>
      <c r="K59" s="138">
        <f>'Res Bud År2'!H59</f>
        <v>0</v>
      </c>
      <c r="L59" s="138">
        <f>'Res Bud År2'!I59</f>
        <v>0</v>
      </c>
      <c r="M59" s="138">
        <f>'Res Bud År2'!J59</f>
        <v>0</v>
      </c>
      <c r="N59" s="138">
        <f>'Res Bud År2'!K59</f>
        <v>0</v>
      </c>
      <c r="O59" s="138">
        <f>'Res Bud År2'!L59</f>
        <v>0</v>
      </c>
      <c r="P59" s="138">
        <f>'Res Bud År2'!M59</f>
        <v>0</v>
      </c>
      <c r="Q59" s="138">
        <f>'Res Bud År2'!N59</f>
        <v>0</v>
      </c>
      <c r="R59" s="138">
        <f t="shared" si="5"/>
        <v>0</v>
      </c>
      <c r="S59" s="167"/>
    </row>
    <row r="60" spans="1:35" ht="28" hidden="1" outlineLevel="1" x14ac:dyDescent="0.15">
      <c r="A60" s="122" t="s">
        <v>45</v>
      </c>
      <c r="B60" s="122"/>
      <c r="C60" s="122"/>
      <c r="D60" s="122"/>
      <c r="E60" s="127"/>
      <c r="F60" s="138">
        <f>'Res Bud År2'!D60</f>
        <v>0</v>
      </c>
      <c r="G60" s="138">
        <f>'Res Bud År2'!E60</f>
        <v>0</v>
      </c>
      <c r="H60" s="138">
        <f>'Res Bud År2'!F60</f>
        <v>0</v>
      </c>
      <c r="I60" s="138">
        <f>'Res Bud År2'!G60</f>
        <v>0</v>
      </c>
      <c r="J60" s="138">
        <f>'Res Bud År2'!H60</f>
        <v>0</v>
      </c>
      <c r="K60" s="138">
        <f>'Res Bud År2'!I60</f>
        <v>0</v>
      </c>
      <c r="L60" s="138">
        <f>'Res Bud År2'!J60</f>
        <v>0</v>
      </c>
      <c r="M60" s="138">
        <f>'Res Bud År2'!K60</f>
        <v>0</v>
      </c>
      <c r="N60" s="138">
        <f>'Res Bud År2'!L60</f>
        <v>0</v>
      </c>
      <c r="O60" s="138">
        <f>'Res Bud År2'!M60</f>
        <v>0</v>
      </c>
      <c r="P60" s="138">
        <f>'Res Bud År2'!N60</f>
        <v>0</v>
      </c>
      <c r="Q60" s="138">
        <f>'Res Bud År2'!O60</f>
        <v>0</v>
      </c>
      <c r="R60" s="138">
        <f t="shared" si="5"/>
        <v>0</v>
      </c>
      <c r="S60" s="167"/>
    </row>
    <row r="61" spans="1:35" ht="14" hidden="1" outlineLevel="1" x14ac:dyDescent="0.15">
      <c r="A61" s="122" t="s">
        <v>17</v>
      </c>
      <c r="B61" s="122"/>
      <c r="C61" s="122"/>
      <c r="D61" s="122"/>
      <c r="E61" s="127"/>
      <c r="F61" s="138">
        <f>'Res Bud År2'!D61</f>
        <v>0</v>
      </c>
      <c r="G61" s="138">
        <f>'Res Bud År2'!E61</f>
        <v>0</v>
      </c>
      <c r="H61" s="138">
        <f>'Res Bud År2'!F61</f>
        <v>0</v>
      </c>
      <c r="I61" s="138">
        <f>'Res Bud År2'!G61</f>
        <v>0</v>
      </c>
      <c r="J61" s="138">
        <f>'Res Bud År2'!H61</f>
        <v>0</v>
      </c>
      <c r="K61" s="138">
        <f>'Res Bud År2'!I61</f>
        <v>0</v>
      </c>
      <c r="L61" s="138">
        <f>'Res Bud År2'!J61</f>
        <v>0</v>
      </c>
      <c r="M61" s="138">
        <f>'Res Bud År2'!K61</f>
        <v>0</v>
      </c>
      <c r="N61" s="138">
        <f>'Res Bud År2'!L61</f>
        <v>0</v>
      </c>
      <c r="O61" s="138">
        <f>'Res Bud År2'!M61</f>
        <v>0</v>
      </c>
      <c r="P61" s="138">
        <f>'Res Bud År2'!N61</f>
        <v>0</v>
      </c>
      <c r="Q61" s="138">
        <f>'Res Bud År2'!O61</f>
        <v>0</v>
      </c>
      <c r="R61" s="138">
        <f t="shared" si="5"/>
        <v>0</v>
      </c>
      <c r="S61" s="167"/>
    </row>
    <row r="62" spans="1:35" ht="14" hidden="1" outlineLevel="1" x14ac:dyDescent="0.15">
      <c r="A62" s="122" t="s">
        <v>18</v>
      </c>
      <c r="B62" s="122"/>
      <c r="C62" s="122"/>
      <c r="D62" s="122"/>
      <c r="E62" s="127"/>
      <c r="F62" s="138">
        <f>'Res Bud År2'!D62</f>
        <v>0</v>
      </c>
      <c r="G62" s="138">
        <f>'Res Bud År2'!E62</f>
        <v>0</v>
      </c>
      <c r="H62" s="138">
        <f>'Res Bud År2'!F62</f>
        <v>0</v>
      </c>
      <c r="I62" s="138">
        <f>'Res Bud År2'!G62</f>
        <v>0</v>
      </c>
      <c r="J62" s="138">
        <f>'Res Bud År2'!H62</f>
        <v>0</v>
      </c>
      <c r="K62" s="138">
        <f>'Res Bud År2'!I62</f>
        <v>0</v>
      </c>
      <c r="L62" s="138">
        <f>'Res Bud År2'!J62</f>
        <v>0</v>
      </c>
      <c r="M62" s="138">
        <f>'Res Bud År2'!K62</f>
        <v>0</v>
      </c>
      <c r="N62" s="138">
        <f>'Res Bud År2'!L62</f>
        <v>0</v>
      </c>
      <c r="O62" s="138">
        <f>'Res Bud År2'!M62</f>
        <v>0</v>
      </c>
      <c r="P62" s="138">
        <f>'Res Bud År2'!N62</f>
        <v>0</v>
      </c>
      <c r="Q62" s="138">
        <f>'Res Bud År2'!O62</f>
        <v>0</v>
      </c>
      <c r="R62" s="138">
        <f t="shared" si="5"/>
        <v>0</v>
      </c>
      <c r="S62" s="167"/>
    </row>
    <row r="63" spans="1:35" ht="14" hidden="1" outlineLevel="1" x14ac:dyDescent="0.15">
      <c r="A63" s="122" t="s">
        <v>20</v>
      </c>
      <c r="B63" s="122"/>
      <c r="C63" s="122"/>
      <c r="D63" s="122"/>
      <c r="E63" s="122"/>
      <c r="F63" s="160">
        <f>'Res Bud År2'!D63</f>
        <v>0</v>
      </c>
      <c r="G63" s="160">
        <f>'Res Bud År2'!E63</f>
        <v>0</v>
      </c>
      <c r="H63" s="160">
        <f>'Res Bud År2'!F63</f>
        <v>0</v>
      </c>
      <c r="I63" s="160">
        <f>'Res Bud År2'!G63</f>
        <v>0</v>
      </c>
      <c r="J63" s="160">
        <f>'Res Bud År2'!H63</f>
        <v>0</v>
      </c>
      <c r="K63" s="160">
        <f>'Res Bud År2'!I63</f>
        <v>0</v>
      </c>
      <c r="L63" s="160">
        <f>'Res Bud År2'!J63</f>
        <v>0</v>
      </c>
      <c r="M63" s="160">
        <f>'Res Bud År2'!K63</f>
        <v>0</v>
      </c>
      <c r="N63" s="160">
        <f>'Res Bud År2'!L63</f>
        <v>0</v>
      </c>
      <c r="O63" s="160">
        <f>'Res Bud År2'!M63</f>
        <v>0</v>
      </c>
      <c r="P63" s="160">
        <f>'Res Bud År2'!N63</f>
        <v>0</v>
      </c>
      <c r="Q63" s="160">
        <f>'Res Bud År2'!O63</f>
        <v>0</v>
      </c>
      <c r="R63" s="160">
        <f t="shared" si="5"/>
        <v>0</v>
      </c>
      <c r="S63" s="167"/>
      <c r="AA63" s="6"/>
      <c r="AB63" s="6"/>
      <c r="AC63" s="6"/>
      <c r="AD63" s="6"/>
      <c r="AE63" s="6"/>
      <c r="AF63" s="6"/>
      <c r="AG63" s="6"/>
      <c r="AH63" s="6"/>
      <c r="AI63" s="6"/>
    </row>
    <row r="64" spans="1:35" ht="14" hidden="1" outlineLevel="1" x14ac:dyDescent="0.15">
      <c r="A64" s="120" t="s">
        <v>28</v>
      </c>
      <c r="B64" s="120"/>
      <c r="C64" s="120"/>
      <c r="D64" s="120"/>
      <c r="E64" s="121"/>
      <c r="F64" s="131">
        <f t="shared" ref="F64:Q64" si="6">SUM(F52:F63)</f>
        <v>0</v>
      </c>
      <c r="G64" s="131">
        <f t="shared" si="6"/>
        <v>0</v>
      </c>
      <c r="H64" s="131">
        <f t="shared" si="6"/>
        <v>0</v>
      </c>
      <c r="I64" s="131">
        <f t="shared" si="6"/>
        <v>0</v>
      </c>
      <c r="J64" s="131">
        <f t="shared" si="6"/>
        <v>0</v>
      </c>
      <c r="K64" s="131">
        <f t="shared" si="6"/>
        <v>0</v>
      </c>
      <c r="L64" s="131">
        <f t="shared" si="6"/>
        <v>0</v>
      </c>
      <c r="M64" s="131">
        <f t="shared" si="6"/>
        <v>0</v>
      </c>
      <c r="N64" s="131">
        <f t="shared" si="6"/>
        <v>0</v>
      </c>
      <c r="O64" s="131">
        <f t="shared" si="6"/>
        <v>0</v>
      </c>
      <c r="P64" s="131">
        <f t="shared" si="6"/>
        <v>0</v>
      </c>
      <c r="Q64" s="131">
        <f t="shared" si="6"/>
        <v>0</v>
      </c>
      <c r="R64" s="131">
        <f t="shared" si="5"/>
        <v>0</v>
      </c>
      <c r="S64" s="167"/>
      <c r="AA64" s="2"/>
      <c r="AB64" s="2"/>
      <c r="AC64" s="2"/>
      <c r="AD64" s="2"/>
      <c r="AE64" s="2"/>
      <c r="AF64" s="2"/>
      <c r="AG64" s="2"/>
      <c r="AH64" s="2"/>
      <c r="AI64" s="2"/>
    </row>
    <row r="65" spans="1:35" hidden="1" outlineLevel="1" x14ac:dyDescent="0.15">
      <c r="A65" s="129"/>
      <c r="B65" s="129"/>
      <c r="C65" s="129"/>
      <c r="D65" s="129"/>
      <c r="E65" s="129"/>
      <c r="F65" s="129"/>
      <c r="G65" s="129"/>
      <c r="H65" s="129"/>
      <c r="I65" s="129"/>
      <c r="J65" s="129"/>
      <c r="K65" s="129"/>
      <c r="L65" s="129"/>
      <c r="M65" s="129"/>
      <c r="N65" s="129"/>
      <c r="O65" s="129"/>
      <c r="P65" s="129"/>
      <c r="Q65" s="129"/>
      <c r="R65" s="129"/>
      <c r="S65" s="167"/>
    </row>
    <row r="66" spans="1:35" ht="14" hidden="1" outlineLevel="1" x14ac:dyDescent="0.15">
      <c r="A66" s="120" t="s">
        <v>213</v>
      </c>
      <c r="B66" s="120"/>
      <c r="C66" s="120"/>
      <c r="D66" s="120"/>
      <c r="E66" s="121"/>
      <c r="F66" s="131">
        <f t="shared" ref="F66:Q66" si="7">F19-F50-F64</f>
        <v>0</v>
      </c>
      <c r="G66" s="131">
        <f t="shared" si="7"/>
        <v>0</v>
      </c>
      <c r="H66" s="131">
        <f t="shared" si="7"/>
        <v>0</v>
      </c>
      <c r="I66" s="131">
        <f t="shared" si="7"/>
        <v>0</v>
      </c>
      <c r="J66" s="131">
        <f t="shared" si="7"/>
        <v>0</v>
      </c>
      <c r="K66" s="131">
        <f t="shared" si="7"/>
        <v>0</v>
      </c>
      <c r="L66" s="131">
        <f t="shared" si="7"/>
        <v>0</v>
      </c>
      <c r="M66" s="131">
        <f t="shared" si="7"/>
        <v>0</v>
      </c>
      <c r="N66" s="131">
        <f t="shared" si="7"/>
        <v>0</v>
      </c>
      <c r="O66" s="131">
        <f t="shared" si="7"/>
        <v>0</v>
      </c>
      <c r="P66" s="131">
        <f t="shared" si="7"/>
        <v>0</v>
      </c>
      <c r="Q66" s="131">
        <f t="shared" si="7"/>
        <v>0</v>
      </c>
      <c r="R66" s="131">
        <f>SUM(F66:Q66)</f>
        <v>0</v>
      </c>
      <c r="S66" s="167"/>
      <c r="AA66" s="2"/>
      <c r="AB66" s="2"/>
      <c r="AC66" s="2"/>
      <c r="AD66" s="2"/>
      <c r="AE66" s="2"/>
      <c r="AF66" s="2"/>
      <c r="AG66" s="2"/>
      <c r="AH66" s="2"/>
      <c r="AI66" s="2"/>
    </row>
    <row r="67" spans="1:35" hidden="1" outlineLevel="1" x14ac:dyDescent="0.15">
      <c r="A67" s="123"/>
      <c r="B67" s="123"/>
      <c r="C67" s="123"/>
      <c r="D67" s="123"/>
      <c r="E67" s="124"/>
      <c r="F67" s="132"/>
      <c r="G67" s="132"/>
      <c r="H67" s="132"/>
      <c r="I67" s="132"/>
      <c r="J67" s="132"/>
      <c r="K67" s="132"/>
      <c r="L67" s="132"/>
      <c r="M67" s="132"/>
      <c r="N67" s="132"/>
      <c r="O67" s="132"/>
      <c r="P67" s="132"/>
      <c r="Q67" s="132"/>
      <c r="R67" s="132"/>
      <c r="S67" s="167"/>
      <c r="AA67" s="2"/>
      <c r="AB67" s="2"/>
      <c r="AC67" s="2"/>
      <c r="AD67" s="2"/>
      <c r="AE67" s="2"/>
      <c r="AF67" s="2"/>
      <c r="AG67" s="2"/>
      <c r="AH67" s="2"/>
      <c r="AI67" s="2"/>
    </row>
    <row r="68" spans="1:35" ht="14" hidden="1" outlineLevel="1" x14ac:dyDescent="0.15">
      <c r="A68" s="117" t="s">
        <v>30</v>
      </c>
      <c r="B68" s="123"/>
      <c r="C68" s="123"/>
      <c r="D68" s="123"/>
      <c r="E68" s="115"/>
      <c r="F68" s="128" t="str">
        <f>'Res Bud År2'!D$4</f>
        <v>jan-22</v>
      </c>
      <c r="G68" s="128" t="str">
        <f>'Res Bud År2'!E$4</f>
        <v>feb-22</v>
      </c>
      <c r="H68" s="128" t="str">
        <f>'Res Bud År2'!F$4</f>
        <v>mar-22</v>
      </c>
      <c r="I68" s="128" t="str">
        <f>'Res Bud År2'!G$4</f>
        <v>apr-22</v>
      </c>
      <c r="J68" s="128" t="str">
        <f>'Res Bud År2'!H$4</f>
        <v>maj-22</v>
      </c>
      <c r="K68" s="128" t="str">
        <f>'Res Bud År2'!I$4</f>
        <v>jun-22</v>
      </c>
      <c r="L68" s="128" t="str">
        <f>'Res Bud År2'!J$4</f>
        <v>jul-22</v>
      </c>
      <c r="M68" s="128" t="str">
        <f>'Res Bud År2'!K$4</f>
        <v>aug-22</v>
      </c>
      <c r="N68" s="128" t="str">
        <f>'Res Bud År2'!L$4</f>
        <v>sep-22</v>
      </c>
      <c r="O68" s="128" t="str">
        <f>'Res Bud År2'!M$4</f>
        <v>okt-22</v>
      </c>
      <c r="P68" s="128" t="str">
        <f>'Res Bud År2'!N$4</f>
        <v>nov-22</v>
      </c>
      <c r="Q68" s="128" t="str">
        <f>'Res Bud År2'!O$4</f>
        <v>dec-22</v>
      </c>
      <c r="R68" s="115"/>
      <c r="S68" s="167"/>
      <c r="AA68" s="2"/>
      <c r="AB68" s="2"/>
      <c r="AC68" s="2"/>
      <c r="AD68" s="2"/>
      <c r="AE68" s="2"/>
      <c r="AF68" s="2"/>
      <c r="AG68" s="2"/>
      <c r="AH68" s="2"/>
      <c r="AI68" s="2"/>
    </row>
    <row r="69" spans="1:35" ht="28" hidden="1" outlineLevel="1" x14ac:dyDescent="0.15">
      <c r="A69" s="122" t="s">
        <v>49</v>
      </c>
      <c r="B69" s="122"/>
      <c r="C69" s="122"/>
      <c r="D69" s="122"/>
      <c r="E69" s="127"/>
      <c r="F69" s="35"/>
      <c r="G69" s="35"/>
      <c r="H69" s="35"/>
      <c r="I69" s="35"/>
      <c r="J69" s="35"/>
      <c r="K69" s="35"/>
      <c r="L69" s="35"/>
      <c r="M69" s="35"/>
      <c r="N69" s="35"/>
      <c r="O69" s="35"/>
      <c r="P69" s="35"/>
      <c r="Q69" s="35"/>
      <c r="R69" s="35"/>
      <c r="S69" s="167"/>
    </row>
    <row r="70" spans="1:35" ht="14" hidden="1" outlineLevel="1" x14ac:dyDescent="0.15">
      <c r="A70" s="120" t="s">
        <v>210</v>
      </c>
      <c r="B70" s="120"/>
      <c r="C70" s="120"/>
      <c r="D70" s="120"/>
      <c r="E70" s="121"/>
      <c r="F70" s="131">
        <f>F66</f>
        <v>0</v>
      </c>
      <c r="G70" s="131">
        <f t="shared" ref="G70:Q70" si="8">G66</f>
        <v>0</v>
      </c>
      <c r="H70" s="131">
        <f t="shared" si="8"/>
        <v>0</v>
      </c>
      <c r="I70" s="131">
        <f t="shared" si="8"/>
        <v>0</v>
      </c>
      <c r="J70" s="131">
        <f t="shared" si="8"/>
        <v>0</v>
      </c>
      <c r="K70" s="131">
        <f t="shared" si="8"/>
        <v>0</v>
      </c>
      <c r="L70" s="131">
        <f t="shared" si="8"/>
        <v>0</v>
      </c>
      <c r="M70" s="131">
        <f t="shared" si="8"/>
        <v>0</v>
      </c>
      <c r="N70" s="131">
        <f t="shared" si="8"/>
        <v>0</v>
      </c>
      <c r="O70" s="131">
        <f t="shared" si="8"/>
        <v>0</v>
      </c>
      <c r="P70" s="131">
        <f t="shared" si="8"/>
        <v>0</v>
      </c>
      <c r="Q70" s="131">
        <f t="shared" si="8"/>
        <v>0</v>
      </c>
      <c r="R70" s="131">
        <f>SUM(F70:Q70)</f>
        <v>0</v>
      </c>
      <c r="S70" s="167"/>
      <c r="AA70" s="2"/>
      <c r="AB70" s="2"/>
      <c r="AC70" s="2"/>
      <c r="AD70" s="2"/>
      <c r="AE70" s="2"/>
      <c r="AF70" s="2"/>
      <c r="AG70" s="2"/>
      <c r="AH70" s="2"/>
      <c r="AI70" s="2"/>
    </row>
    <row r="71" spans="1:35" hidden="1" outlineLevel="1" x14ac:dyDescent="0.15">
      <c r="A71" s="123"/>
      <c r="B71" s="123"/>
      <c r="C71" s="123"/>
      <c r="D71" s="123"/>
      <c r="E71" s="124"/>
      <c r="F71" s="132"/>
      <c r="G71" s="132"/>
      <c r="H71" s="132"/>
      <c r="I71" s="132"/>
      <c r="J71" s="132"/>
      <c r="K71" s="132"/>
      <c r="L71" s="132"/>
      <c r="M71" s="132"/>
      <c r="N71" s="132"/>
      <c r="O71" s="132"/>
      <c r="P71" s="132"/>
      <c r="Q71" s="132"/>
      <c r="R71" s="132"/>
      <c r="S71" s="167"/>
      <c r="AA71" s="2"/>
      <c r="AB71" s="2"/>
      <c r="AC71" s="2"/>
      <c r="AD71" s="2"/>
      <c r="AE71" s="2"/>
      <c r="AF71" s="2"/>
      <c r="AG71" s="2"/>
      <c r="AH71" s="2"/>
      <c r="AI71" s="2"/>
    </row>
    <row r="72" spans="1:35" ht="14" hidden="1" outlineLevel="1" x14ac:dyDescent="0.15">
      <c r="A72" s="122" t="s">
        <v>21</v>
      </c>
      <c r="B72" s="122"/>
      <c r="C72" s="122"/>
      <c r="D72" s="122"/>
      <c r="E72" s="127"/>
      <c r="F72" s="374" t="s">
        <v>376</v>
      </c>
      <c r="G72" s="374"/>
      <c r="H72" s="374"/>
      <c r="I72" s="374"/>
      <c r="J72" s="374"/>
      <c r="K72" s="374"/>
      <c r="L72" s="374"/>
      <c r="M72" s="374"/>
      <c r="N72" s="374"/>
      <c r="O72" s="374"/>
      <c r="P72" s="374"/>
      <c r="Q72" s="374"/>
      <c r="R72" s="374"/>
      <c r="S72" s="167"/>
    </row>
    <row r="73" spans="1:35" hidden="1" outlineLevel="1" x14ac:dyDescent="0.15">
      <c r="A73" s="129"/>
      <c r="B73" s="129"/>
      <c r="C73" s="129"/>
      <c r="D73" s="129"/>
      <c r="E73" s="129"/>
      <c r="F73" s="129"/>
      <c r="G73" s="129"/>
      <c r="H73" s="129"/>
      <c r="I73" s="129"/>
      <c r="J73" s="129"/>
      <c r="K73" s="129"/>
      <c r="L73" s="129"/>
      <c r="M73" s="129"/>
      <c r="N73" s="129"/>
      <c r="O73" s="129"/>
      <c r="P73" s="129"/>
      <c r="Q73" s="129"/>
      <c r="R73" s="129"/>
      <c r="S73" s="167"/>
    </row>
    <row r="74" spans="1:35" ht="14" hidden="1" outlineLevel="1" x14ac:dyDescent="0.15">
      <c r="A74" s="120" t="s">
        <v>31</v>
      </c>
      <c r="B74" s="120"/>
      <c r="C74" s="120"/>
      <c r="D74" s="120"/>
      <c r="E74" s="121"/>
      <c r="F74" s="131">
        <f>F70</f>
        <v>0</v>
      </c>
      <c r="G74" s="131">
        <f t="shared" ref="G74:R74" si="9">G70</f>
        <v>0</v>
      </c>
      <c r="H74" s="131">
        <f t="shared" si="9"/>
        <v>0</v>
      </c>
      <c r="I74" s="131">
        <f t="shared" si="9"/>
        <v>0</v>
      </c>
      <c r="J74" s="131">
        <f t="shared" si="9"/>
        <v>0</v>
      </c>
      <c r="K74" s="131">
        <f t="shared" si="9"/>
        <v>0</v>
      </c>
      <c r="L74" s="131">
        <f t="shared" si="9"/>
        <v>0</v>
      </c>
      <c r="M74" s="131">
        <f t="shared" si="9"/>
        <v>0</v>
      </c>
      <c r="N74" s="131">
        <f t="shared" si="9"/>
        <v>0</v>
      </c>
      <c r="O74" s="131">
        <f t="shared" si="9"/>
        <v>0</v>
      </c>
      <c r="P74" s="131">
        <f t="shared" si="9"/>
        <v>0</v>
      </c>
      <c r="Q74" s="131">
        <f t="shared" si="9"/>
        <v>0</v>
      </c>
      <c r="R74" s="131">
        <f t="shared" si="9"/>
        <v>0</v>
      </c>
      <c r="S74" s="167"/>
      <c r="AA74" s="2"/>
      <c r="AB74" s="2"/>
      <c r="AC74" s="2"/>
      <c r="AD74" s="2"/>
      <c r="AE74" s="2"/>
      <c r="AF74" s="2"/>
      <c r="AG74" s="2"/>
      <c r="AH74" s="2"/>
      <c r="AI74" s="2"/>
    </row>
    <row r="75" spans="1:35" hidden="1" outlineLevel="1" x14ac:dyDescent="0.15">
      <c r="A75" s="129"/>
      <c r="B75" s="129"/>
      <c r="C75" s="129"/>
      <c r="D75" s="129"/>
      <c r="E75" s="129"/>
      <c r="F75" s="129"/>
      <c r="G75" s="129"/>
      <c r="H75" s="129"/>
      <c r="I75" s="129"/>
      <c r="J75" s="129"/>
      <c r="K75" s="129"/>
      <c r="L75" s="129"/>
      <c r="M75" s="129"/>
      <c r="N75" s="129"/>
      <c r="O75" s="129"/>
      <c r="P75" s="129"/>
      <c r="Q75" s="129"/>
      <c r="R75" s="129"/>
      <c r="S75" s="167"/>
    </row>
    <row r="76" spans="1:35" s="66" customFormat="1" collapsed="1" x14ac:dyDescent="0.15">
      <c r="A76" s="115" t="str">
        <f>"Alla belopp i "&amp;Kapitalbehov!$F$5&amp;" Inbetalningar matas in med positvt tecken (+) utbetalningar med negativt tecken (-)"</f>
        <v>Alla belopp i kronor (kr) Inbetalningar matas in med positvt tecken (+) utbetalningar med negativt tecken (-)</v>
      </c>
      <c r="B76" s="115"/>
      <c r="C76" s="115"/>
      <c r="D76" s="115"/>
      <c r="E76" s="162"/>
      <c r="F76" s="136"/>
      <c r="G76" s="136"/>
      <c r="H76" s="136"/>
      <c r="I76" s="136"/>
      <c r="J76" s="136"/>
      <c r="K76" s="136"/>
      <c r="L76" s="136"/>
      <c r="M76" s="136"/>
      <c r="N76" s="136"/>
      <c r="O76" s="136"/>
      <c r="P76" s="136"/>
      <c r="Q76" s="136"/>
      <c r="R76" s="136"/>
      <c r="S76" s="167"/>
      <c r="T76"/>
    </row>
    <row r="77" spans="1:35" s="66" customFormat="1" x14ac:dyDescent="0.15">
      <c r="A77" s="136"/>
      <c r="B77" s="136"/>
      <c r="C77" s="136"/>
      <c r="D77" s="136"/>
      <c r="E77" s="136"/>
      <c r="F77" s="136"/>
      <c r="G77" s="136"/>
      <c r="H77" s="136"/>
      <c r="I77" s="136"/>
      <c r="J77" s="136"/>
      <c r="K77" s="136"/>
      <c r="L77" s="136"/>
      <c r="M77" s="136"/>
      <c r="N77" s="136"/>
      <c r="O77" s="136"/>
      <c r="P77" s="136"/>
      <c r="Q77" s="136"/>
      <c r="R77" s="136"/>
      <c r="S77" s="167"/>
      <c r="T77"/>
    </row>
    <row r="78" spans="1:35" s="66" customFormat="1" x14ac:dyDescent="0.15">
      <c r="A78" s="161"/>
      <c r="B78" s="161"/>
      <c r="C78" s="161"/>
      <c r="D78" s="161"/>
      <c r="E78" s="162"/>
      <c r="F78" s="136"/>
      <c r="G78" s="136"/>
      <c r="H78" s="136"/>
      <c r="I78" s="136"/>
      <c r="J78" s="136"/>
      <c r="K78" s="136"/>
      <c r="L78" s="136"/>
      <c r="M78" s="136"/>
      <c r="N78" s="136"/>
      <c r="O78" s="136"/>
      <c r="P78" s="136"/>
      <c r="Q78" s="136"/>
      <c r="R78" s="136"/>
      <c r="S78" s="167"/>
      <c r="T78"/>
    </row>
    <row r="79" spans="1:35" s="66" customFormat="1" ht="14" x14ac:dyDescent="0.15">
      <c r="A79" s="161"/>
      <c r="B79" s="161"/>
      <c r="C79" s="161"/>
      <c r="D79" s="161"/>
      <c r="E79" s="162"/>
      <c r="F79" s="128" t="str">
        <f>'Res Bud År2'!D$4</f>
        <v>jan-22</v>
      </c>
      <c r="G79" s="128" t="str">
        <f>'Res Bud År2'!E$4</f>
        <v>feb-22</v>
      </c>
      <c r="H79" s="128" t="str">
        <f>'Res Bud År2'!F$4</f>
        <v>mar-22</v>
      </c>
      <c r="I79" s="128" t="str">
        <f>'Res Bud År2'!G$4</f>
        <v>apr-22</v>
      </c>
      <c r="J79" s="128" t="str">
        <f>'Res Bud År2'!H$4</f>
        <v>maj-22</v>
      </c>
      <c r="K79" s="128" t="str">
        <f>'Res Bud År2'!I$4</f>
        <v>jun-22</v>
      </c>
      <c r="L79" s="128" t="str">
        <f>'Res Bud År2'!J$4</f>
        <v>jul-22</v>
      </c>
      <c r="M79" s="128" t="str">
        <f>'Res Bud År2'!K$4</f>
        <v>aug-22</v>
      </c>
      <c r="N79" s="128" t="str">
        <f>'Res Bud År2'!L$4</f>
        <v>sep-22</v>
      </c>
      <c r="O79" s="128" t="str">
        <f>'Res Bud År2'!M$4</f>
        <v>okt-22</v>
      </c>
      <c r="P79" s="128" t="str">
        <f>'Res Bud År2'!N$4</f>
        <v>nov-22</v>
      </c>
      <c r="Q79" s="128" t="str">
        <f>'Res Bud År2'!O$4</f>
        <v>dec-22</v>
      </c>
      <c r="R79" s="147" t="s">
        <v>68</v>
      </c>
      <c r="S79" s="167"/>
      <c r="T79"/>
    </row>
    <row r="80" spans="1:35" s="66" customFormat="1" ht="14" x14ac:dyDescent="0.15">
      <c r="A80" s="163" t="s">
        <v>52</v>
      </c>
      <c r="B80" s="163"/>
      <c r="C80" s="163"/>
      <c r="D80" s="163"/>
      <c r="E80" s="166"/>
      <c r="F80" s="164">
        <f t="shared" ref="F80:Q80" si="10">F10</f>
        <v>0</v>
      </c>
      <c r="G80" s="164">
        <f t="shared" si="10"/>
        <v>0</v>
      </c>
      <c r="H80" s="164">
        <f t="shared" si="10"/>
        <v>0</v>
      </c>
      <c r="I80" s="164">
        <f t="shared" si="10"/>
        <v>0</v>
      </c>
      <c r="J80" s="164">
        <f t="shared" si="10"/>
        <v>0</v>
      </c>
      <c r="K80" s="164">
        <f t="shared" si="10"/>
        <v>0</v>
      </c>
      <c r="L80" s="164">
        <f t="shared" si="10"/>
        <v>0</v>
      </c>
      <c r="M80" s="164">
        <f t="shared" si="10"/>
        <v>0</v>
      </c>
      <c r="N80" s="164">
        <f t="shared" si="10"/>
        <v>0</v>
      </c>
      <c r="O80" s="164">
        <f t="shared" si="10"/>
        <v>0</v>
      </c>
      <c r="P80" s="164">
        <f t="shared" si="10"/>
        <v>0</v>
      </c>
      <c r="Q80" s="164">
        <f t="shared" si="10"/>
        <v>0</v>
      </c>
      <c r="R80" s="164">
        <f t="shared" ref="R80:R84" si="11">SUM(F80:Q80)</f>
        <v>0</v>
      </c>
      <c r="S80" s="167"/>
      <c r="T80"/>
    </row>
    <row r="81" spans="1:22" s="66" customFormat="1" ht="14" x14ac:dyDescent="0.15">
      <c r="A81" s="163" t="s">
        <v>53</v>
      </c>
      <c r="B81" s="163"/>
      <c r="C81" s="163"/>
      <c r="D81" s="163"/>
      <c r="E81" s="166"/>
      <c r="F81" s="164">
        <f t="shared" ref="F81:Q81" si="12">-F17</f>
        <v>0</v>
      </c>
      <c r="G81" s="164">
        <f t="shared" si="12"/>
        <v>0</v>
      </c>
      <c r="H81" s="164">
        <f t="shared" si="12"/>
        <v>0</v>
      </c>
      <c r="I81" s="164">
        <f t="shared" si="12"/>
        <v>0</v>
      </c>
      <c r="J81" s="164">
        <f t="shared" si="12"/>
        <v>0</v>
      </c>
      <c r="K81" s="164">
        <f t="shared" si="12"/>
        <v>0</v>
      </c>
      <c r="L81" s="164">
        <f t="shared" si="12"/>
        <v>0</v>
      </c>
      <c r="M81" s="164">
        <f t="shared" si="12"/>
        <v>0</v>
      </c>
      <c r="N81" s="164">
        <f t="shared" si="12"/>
        <v>0</v>
      </c>
      <c r="O81" s="164">
        <f t="shared" si="12"/>
        <v>0</v>
      </c>
      <c r="P81" s="164">
        <f t="shared" si="12"/>
        <v>0</v>
      </c>
      <c r="Q81" s="164">
        <f t="shared" si="12"/>
        <v>0</v>
      </c>
      <c r="R81" s="164">
        <f t="shared" si="11"/>
        <v>0</v>
      </c>
      <c r="S81" s="167"/>
      <c r="T81"/>
    </row>
    <row r="82" spans="1:22" s="66" customFormat="1" ht="14" x14ac:dyDescent="0.15">
      <c r="A82" s="163" t="s">
        <v>176</v>
      </c>
      <c r="B82" s="163"/>
      <c r="C82" s="163"/>
      <c r="D82" s="163"/>
      <c r="E82" s="166"/>
      <c r="F82" s="164">
        <f t="shared" ref="F82:Q82" si="13">-F50</f>
        <v>0</v>
      </c>
      <c r="G82" s="164">
        <f t="shared" si="13"/>
        <v>0</v>
      </c>
      <c r="H82" s="164">
        <f t="shared" si="13"/>
        <v>0</v>
      </c>
      <c r="I82" s="164">
        <f t="shared" si="13"/>
        <v>0</v>
      </c>
      <c r="J82" s="164">
        <f t="shared" si="13"/>
        <v>0</v>
      </c>
      <c r="K82" s="164">
        <f t="shared" si="13"/>
        <v>0</v>
      </c>
      <c r="L82" s="164">
        <f t="shared" si="13"/>
        <v>0</v>
      </c>
      <c r="M82" s="164">
        <f t="shared" si="13"/>
        <v>0</v>
      </c>
      <c r="N82" s="164">
        <f t="shared" si="13"/>
        <v>0</v>
      </c>
      <c r="O82" s="164">
        <f t="shared" si="13"/>
        <v>0</v>
      </c>
      <c r="P82" s="164">
        <f t="shared" si="13"/>
        <v>0</v>
      </c>
      <c r="Q82" s="164">
        <f t="shared" si="13"/>
        <v>0</v>
      </c>
      <c r="R82" s="164">
        <f t="shared" si="11"/>
        <v>0</v>
      </c>
      <c r="S82" s="167"/>
      <c r="T82"/>
    </row>
    <row r="83" spans="1:22" s="66" customFormat="1" ht="14" x14ac:dyDescent="0.15">
      <c r="A83" s="163" t="s">
        <v>256</v>
      </c>
      <c r="B83" s="163"/>
      <c r="C83" s="163"/>
      <c r="D83" s="163"/>
      <c r="E83" s="166"/>
      <c r="F83" s="164">
        <f t="shared" ref="F83:Q83" si="14">-F64</f>
        <v>0</v>
      </c>
      <c r="G83" s="164">
        <f t="shared" si="14"/>
        <v>0</v>
      </c>
      <c r="H83" s="164">
        <f t="shared" si="14"/>
        <v>0</v>
      </c>
      <c r="I83" s="164">
        <f t="shared" si="14"/>
        <v>0</v>
      </c>
      <c r="J83" s="164">
        <f t="shared" si="14"/>
        <v>0</v>
      </c>
      <c r="K83" s="164">
        <f t="shared" si="14"/>
        <v>0</v>
      </c>
      <c r="L83" s="164">
        <f t="shared" si="14"/>
        <v>0</v>
      </c>
      <c r="M83" s="164">
        <f t="shared" si="14"/>
        <v>0</v>
      </c>
      <c r="N83" s="164">
        <f t="shared" si="14"/>
        <v>0</v>
      </c>
      <c r="O83" s="164">
        <f t="shared" si="14"/>
        <v>0</v>
      </c>
      <c r="P83" s="164">
        <f t="shared" si="14"/>
        <v>0</v>
      </c>
      <c r="Q83" s="164">
        <f t="shared" si="14"/>
        <v>0</v>
      </c>
      <c r="R83" s="164">
        <f t="shared" si="11"/>
        <v>0</v>
      </c>
      <c r="S83" s="167"/>
      <c r="T83"/>
    </row>
    <row r="84" spans="1:22" s="20" customFormat="1" x14ac:dyDescent="0.15">
      <c r="A84" s="293" t="s">
        <v>259</v>
      </c>
      <c r="B84" s="293"/>
      <c r="C84" s="292"/>
      <c r="D84" s="292"/>
      <c r="E84" s="293"/>
      <c r="F84" s="290">
        <f>SUM(F80:F83)</f>
        <v>0</v>
      </c>
      <c r="G84" s="290">
        <f t="shared" ref="G84:Q84" si="15">SUM(G80:G83)</f>
        <v>0</v>
      </c>
      <c r="H84" s="290">
        <f t="shared" si="15"/>
        <v>0</v>
      </c>
      <c r="I84" s="290">
        <f t="shared" si="15"/>
        <v>0</v>
      </c>
      <c r="J84" s="290">
        <f t="shared" si="15"/>
        <v>0</v>
      </c>
      <c r="K84" s="290">
        <f t="shared" si="15"/>
        <v>0</v>
      </c>
      <c r="L84" s="290">
        <f t="shared" si="15"/>
        <v>0</v>
      </c>
      <c r="M84" s="290">
        <f t="shared" si="15"/>
        <v>0</v>
      </c>
      <c r="N84" s="290">
        <f t="shared" si="15"/>
        <v>0</v>
      </c>
      <c r="O84" s="290">
        <f t="shared" si="15"/>
        <v>0</v>
      </c>
      <c r="P84" s="290">
        <f t="shared" si="15"/>
        <v>0</v>
      </c>
      <c r="Q84" s="290">
        <f t="shared" si="15"/>
        <v>0</v>
      </c>
      <c r="R84" s="290">
        <f t="shared" si="11"/>
        <v>0</v>
      </c>
      <c r="S84" s="167"/>
      <c r="T84" s="55"/>
    </row>
    <row r="85" spans="1:22" s="340" customFormat="1" ht="18" customHeight="1" x14ac:dyDescent="0.15">
      <c r="A85" s="434" t="s">
        <v>85</v>
      </c>
      <c r="B85" s="434"/>
      <c r="C85" s="434"/>
      <c r="D85" s="434"/>
      <c r="E85" s="434"/>
      <c r="F85" s="338">
        <f>F84+'Likvid Bud År1'!Q85</f>
        <v>0</v>
      </c>
      <c r="G85" s="338">
        <f>F85+G84</f>
        <v>0</v>
      </c>
      <c r="H85" s="338">
        <f t="shared" ref="H85:Q85" si="16">G85+H84</f>
        <v>0</v>
      </c>
      <c r="I85" s="338">
        <f t="shared" si="16"/>
        <v>0</v>
      </c>
      <c r="J85" s="338">
        <f t="shared" si="16"/>
        <v>0</v>
      </c>
      <c r="K85" s="338">
        <f t="shared" si="16"/>
        <v>0</v>
      </c>
      <c r="L85" s="338">
        <f t="shared" si="16"/>
        <v>0</v>
      </c>
      <c r="M85" s="338">
        <f t="shared" si="16"/>
        <v>0</v>
      </c>
      <c r="N85" s="338">
        <f t="shared" si="16"/>
        <v>0</v>
      </c>
      <c r="O85" s="338">
        <f t="shared" si="16"/>
        <v>0</v>
      </c>
      <c r="P85" s="338">
        <f t="shared" si="16"/>
        <v>0</v>
      </c>
      <c r="Q85" s="338">
        <f t="shared" si="16"/>
        <v>0</v>
      </c>
      <c r="R85" s="339"/>
      <c r="S85" s="341"/>
    </row>
    <row r="86" spans="1:22" s="340" customFormat="1" ht="18" customHeight="1" x14ac:dyDescent="0.15">
      <c r="A86" s="369"/>
      <c r="B86" s="369"/>
      <c r="C86" s="369"/>
      <c r="D86" s="369"/>
      <c r="E86" s="369"/>
      <c r="F86" s="370"/>
      <c r="G86" s="370"/>
      <c r="H86" s="370"/>
      <c r="I86" s="370"/>
      <c r="J86" s="370"/>
      <c r="K86" s="370"/>
      <c r="L86" s="370"/>
      <c r="M86" s="370"/>
      <c r="N86" s="370"/>
      <c r="O86" s="370"/>
      <c r="P86" s="370"/>
      <c r="Q86" s="370"/>
      <c r="R86" s="339"/>
      <c r="S86" s="341"/>
    </row>
    <row r="87" spans="1:22" s="57" customFormat="1" x14ac:dyDescent="0.15">
      <c r="A87" s="437" t="s">
        <v>330</v>
      </c>
      <c r="B87" s="437"/>
      <c r="C87" s="437"/>
      <c r="D87" s="437"/>
      <c r="E87" s="437"/>
      <c r="F87" s="180"/>
      <c r="G87" s="180"/>
      <c r="H87" s="180"/>
      <c r="I87" s="180"/>
      <c r="J87" s="180"/>
      <c r="K87" s="180"/>
      <c r="L87" s="180"/>
      <c r="M87" s="180"/>
      <c r="N87" s="180"/>
      <c r="O87" s="180"/>
      <c r="P87" s="180"/>
      <c r="Q87" s="180"/>
      <c r="R87" s="154"/>
      <c r="S87" s="182"/>
    </row>
    <row r="88" spans="1:22" s="66" customFormat="1" ht="14" x14ac:dyDescent="0.15">
      <c r="A88" s="456" t="s">
        <v>401</v>
      </c>
      <c r="B88" s="456"/>
      <c r="C88" s="456"/>
      <c r="D88" s="456"/>
      <c r="E88" s="118" t="s">
        <v>50</v>
      </c>
      <c r="F88" s="128" t="str">
        <f>'Res Bud År2'!D$4</f>
        <v>jan-22</v>
      </c>
      <c r="G88" s="128" t="str">
        <f>'Res Bud År2'!E$4</f>
        <v>feb-22</v>
      </c>
      <c r="H88" s="128" t="str">
        <f>'Res Bud År2'!F$4</f>
        <v>mar-22</v>
      </c>
      <c r="I88" s="128" t="str">
        <f>'Res Bud År2'!G$4</f>
        <v>apr-22</v>
      </c>
      <c r="J88" s="128" t="str">
        <f>'Res Bud År2'!H$4</f>
        <v>maj-22</v>
      </c>
      <c r="K88" s="128" t="str">
        <f>'Res Bud År2'!I$4</f>
        <v>jun-22</v>
      </c>
      <c r="L88" s="128" t="str">
        <f>'Res Bud År2'!J$4</f>
        <v>jul-22</v>
      </c>
      <c r="M88" s="128" t="str">
        <f>'Res Bud År2'!K$4</f>
        <v>aug-22</v>
      </c>
      <c r="N88" s="128" t="str">
        <f>'Res Bud År2'!L$4</f>
        <v>sep-22</v>
      </c>
      <c r="O88" s="128" t="str">
        <f>'Res Bud År2'!M$4</f>
        <v>okt-22</v>
      </c>
      <c r="P88" s="128" t="str">
        <f>'Res Bud År2'!N$4</f>
        <v>nov-22</v>
      </c>
      <c r="Q88" s="128" t="str">
        <f>'Res Bud År2'!O$4</f>
        <v>dec-22</v>
      </c>
      <c r="R88" s="147" t="s">
        <v>68</v>
      </c>
      <c r="S88" s="181"/>
    </row>
    <row r="89" spans="1:22" s="66" customFormat="1" ht="12.75" customHeight="1" x14ac:dyDescent="0.15">
      <c r="A89" s="438" t="s">
        <v>184</v>
      </c>
      <c r="B89" s="438"/>
      <c r="C89" s="438"/>
      <c r="D89" s="438"/>
      <c r="E89" s="92">
        <v>0.25</v>
      </c>
      <c r="F89" s="353"/>
      <c r="G89" s="353"/>
      <c r="H89" s="353"/>
      <c r="I89" s="353"/>
      <c r="J89" s="353"/>
      <c r="K89" s="353"/>
      <c r="L89" s="353"/>
      <c r="M89" s="353"/>
      <c r="N89" s="353"/>
      <c r="O89" s="353"/>
      <c r="P89" s="353"/>
      <c r="Q89" s="353"/>
      <c r="R89" s="164">
        <f>SUM(F89:Q89)</f>
        <v>0</v>
      </c>
      <c r="S89" s="181"/>
    </row>
    <row r="90" spans="1:22" s="66" customFormat="1" x14ac:dyDescent="0.15">
      <c r="A90" s="438" t="s">
        <v>185</v>
      </c>
      <c r="B90" s="438"/>
      <c r="C90" s="438"/>
      <c r="D90" s="438"/>
      <c r="E90" s="92">
        <v>0.25</v>
      </c>
      <c r="F90" s="353"/>
      <c r="G90" s="353"/>
      <c r="H90" s="353"/>
      <c r="I90" s="353"/>
      <c r="J90" s="353"/>
      <c r="K90" s="353"/>
      <c r="L90" s="353"/>
      <c r="M90" s="353"/>
      <c r="N90" s="353"/>
      <c r="O90" s="353"/>
      <c r="P90" s="353"/>
      <c r="Q90" s="353"/>
      <c r="R90" s="164">
        <f>SUM(F90:Q90)</f>
        <v>0</v>
      </c>
      <c r="S90" s="181"/>
    </row>
    <row r="91" spans="1:22" s="66" customFormat="1" x14ac:dyDescent="0.15">
      <c r="A91" s="438" t="s">
        <v>205</v>
      </c>
      <c r="B91" s="438"/>
      <c r="C91" s="438"/>
      <c r="D91" s="438"/>
      <c r="E91" s="92">
        <v>0.25</v>
      </c>
      <c r="F91" s="353"/>
      <c r="G91" s="353"/>
      <c r="H91" s="353"/>
      <c r="I91" s="353"/>
      <c r="J91" s="353"/>
      <c r="K91" s="353"/>
      <c r="L91" s="353"/>
      <c r="M91" s="353"/>
      <c r="N91" s="353"/>
      <c r="O91" s="353"/>
      <c r="P91" s="353"/>
      <c r="Q91" s="353"/>
      <c r="R91" s="164">
        <f>SUM(F91:Q91)</f>
        <v>0</v>
      </c>
      <c r="S91" s="181"/>
    </row>
    <row r="92" spans="1:22" s="66" customFormat="1" x14ac:dyDescent="0.15">
      <c r="A92" s="438" t="s">
        <v>138</v>
      </c>
      <c r="B92" s="438"/>
      <c r="C92" s="438"/>
      <c r="D92" s="438"/>
      <c r="E92" s="166"/>
      <c r="F92" s="353"/>
      <c r="G92" s="353"/>
      <c r="H92" s="353"/>
      <c r="I92" s="353"/>
      <c r="J92" s="353"/>
      <c r="K92" s="353"/>
      <c r="L92" s="353"/>
      <c r="M92" s="353"/>
      <c r="N92" s="353"/>
      <c r="O92" s="353"/>
      <c r="P92" s="353"/>
      <c r="Q92" s="353"/>
      <c r="R92" s="164">
        <f>SUM(F92:Q92)</f>
        <v>0</v>
      </c>
      <c r="S92" s="181"/>
    </row>
    <row r="93" spans="1:22" s="20" customFormat="1" ht="17.25" hidden="1" customHeight="1" outlineLevel="1" x14ac:dyDescent="0.15">
      <c r="A93" s="435" t="s">
        <v>261</v>
      </c>
      <c r="B93" s="435"/>
      <c r="C93" s="435"/>
      <c r="D93" s="435"/>
      <c r="E93" s="435"/>
      <c r="F93" s="237">
        <f>SUM(F89:F92)</f>
        <v>0</v>
      </c>
      <c r="G93" s="237">
        <f t="shared" ref="G93:Q93" si="17">SUM(G89:G92)</f>
        <v>0</v>
      </c>
      <c r="H93" s="237">
        <f t="shared" si="17"/>
        <v>0</v>
      </c>
      <c r="I93" s="237">
        <f t="shared" si="17"/>
        <v>0</v>
      </c>
      <c r="J93" s="237">
        <f t="shared" si="17"/>
        <v>0</v>
      </c>
      <c r="K93" s="237">
        <f t="shared" si="17"/>
        <v>0</v>
      </c>
      <c r="L93" s="237">
        <f t="shared" si="17"/>
        <v>0</v>
      </c>
      <c r="M93" s="237">
        <f t="shared" si="17"/>
        <v>0</v>
      </c>
      <c r="N93" s="237">
        <f t="shared" si="17"/>
        <v>0</v>
      </c>
      <c r="O93" s="237">
        <f t="shared" si="17"/>
        <v>0</v>
      </c>
      <c r="P93" s="237">
        <f t="shared" si="17"/>
        <v>0</v>
      </c>
      <c r="Q93" s="237">
        <f t="shared" si="17"/>
        <v>0</v>
      </c>
      <c r="R93" s="217">
        <f>SUM(F93:Q93)</f>
        <v>0</v>
      </c>
      <c r="S93" s="162"/>
    </row>
    <row r="94" spans="1:22" s="31" customFormat="1" collapsed="1" x14ac:dyDescent="0.15">
      <c r="A94" s="436" t="s">
        <v>254</v>
      </c>
      <c r="B94" s="436"/>
      <c r="C94" s="436"/>
      <c r="D94" s="436"/>
      <c r="E94" s="436"/>
      <c r="F94" s="289">
        <f>'Likvid Bud År1'!Q94+F84+F93</f>
        <v>0</v>
      </c>
      <c r="G94" s="289">
        <f t="shared" ref="G94:Q94" si="18">F94+G84+G93</f>
        <v>0</v>
      </c>
      <c r="H94" s="289">
        <f t="shared" si="18"/>
        <v>0</v>
      </c>
      <c r="I94" s="289">
        <f t="shared" si="18"/>
        <v>0</v>
      </c>
      <c r="J94" s="289">
        <f t="shared" si="18"/>
        <v>0</v>
      </c>
      <c r="K94" s="289">
        <f t="shared" si="18"/>
        <v>0</v>
      </c>
      <c r="L94" s="289">
        <f t="shared" si="18"/>
        <v>0</v>
      </c>
      <c r="M94" s="289">
        <f t="shared" si="18"/>
        <v>0</v>
      </c>
      <c r="N94" s="289">
        <f t="shared" si="18"/>
        <v>0</v>
      </c>
      <c r="O94" s="289">
        <f t="shared" si="18"/>
        <v>0</v>
      </c>
      <c r="P94" s="289">
        <f t="shared" si="18"/>
        <v>0</v>
      </c>
      <c r="Q94" s="289">
        <f t="shared" si="18"/>
        <v>0</v>
      </c>
      <c r="R94" s="124"/>
      <c r="S94" s="124"/>
      <c r="V94" s="20"/>
    </row>
    <row r="95" spans="1:22" s="66" customFormat="1" x14ac:dyDescent="0.15">
      <c r="A95" s="161"/>
      <c r="B95" s="136"/>
      <c r="C95" s="136"/>
      <c r="D95" s="136"/>
      <c r="E95" s="136"/>
      <c r="F95" s="136"/>
      <c r="G95" s="136"/>
      <c r="H95" s="136"/>
      <c r="I95" s="136"/>
      <c r="J95" s="136"/>
      <c r="K95" s="136"/>
      <c r="L95" s="136"/>
      <c r="M95" s="136"/>
      <c r="N95" s="136"/>
      <c r="O95" s="136"/>
      <c r="P95" s="136"/>
      <c r="Q95" s="136"/>
      <c r="R95" s="136"/>
      <c r="S95" s="181"/>
      <c r="V95" s="20"/>
    </row>
    <row r="96" spans="1:22" s="57" customFormat="1" ht="12.75" customHeight="1" x14ac:dyDescent="0.15">
      <c r="A96" s="444" t="s">
        <v>380</v>
      </c>
      <c r="B96" s="444"/>
      <c r="C96" s="444"/>
      <c r="D96" s="445" t="s">
        <v>379</v>
      </c>
      <c r="E96" s="445"/>
      <c r="F96" s="128" t="str">
        <f>'Res Bud År2'!D$4</f>
        <v>jan-22</v>
      </c>
      <c r="G96" s="128" t="str">
        <f>'Res Bud År2'!E$4</f>
        <v>feb-22</v>
      </c>
      <c r="H96" s="128" t="str">
        <f>'Res Bud År2'!F$4</f>
        <v>mar-22</v>
      </c>
      <c r="I96" s="128" t="str">
        <f>'Res Bud År2'!G$4</f>
        <v>apr-22</v>
      </c>
      <c r="J96" s="128" t="str">
        <f>'Res Bud År2'!H$4</f>
        <v>maj-22</v>
      </c>
      <c r="K96" s="128" t="str">
        <f>'Res Bud År2'!I$4</f>
        <v>jun-22</v>
      </c>
      <c r="L96" s="128" t="str">
        <f>'Res Bud År2'!J$4</f>
        <v>jul-22</v>
      </c>
      <c r="M96" s="128" t="str">
        <f>'Res Bud År2'!K$4</f>
        <v>aug-22</v>
      </c>
      <c r="N96" s="128" t="str">
        <f>'Res Bud År2'!L$4</f>
        <v>sep-22</v>
      </c>
      <c r="O96" s="128" t="str">
        <f>'Res Bud År2'!M$4</f>
        <v>okt-22</v>
      </c>
      <c r="P96" s="128" t="str">
        <f>'Res Bud År2'!N$4</f>
        <v>nov-22</v>
      </c>
      <c r="Q96" s="128" t="str">
        <f>'Res Bud År2'!O$4</f>
        <v>dec-22</v>
      </c>
      <c r="R96" s="147" t="s">
        <v>68</v>
      </c>
      <c r="S96" s="182"/>
      <c r="T96" s="105"/>
    </row>
    <row r="97" spans="1:41" s="57" customFormat="1" x14ac:dyDescent="0.15">
      <c r="A97" s="156" t="s">
        <v>381</v>
      </c>
      <c r="B97" s="156"/>
      <c r="C97" s="156"/>
      <c r="D97" s="156"/>
      <c r="E97" s="156"/>
      <c r="F97" s="353"/>
      <c r="G97" s="353"/>
      <c r="H97" s="353"/>
      <c r="I97" s="353"/>
      <c r="J97" s="353"/>
      <c r="K97" s="353"/>
      <c r="L97" s="353"/>
      <c r="M97" s="353"/>
      <c r="N97" s="353"/>
      <c r="O97" s="353"/>
      <c r="P97" s="353"/>
      <c r="Q97" s="353"/>
      <c r="R97" s="164">
        <f>SUM(F97:Q97)</f>
        <v>0</v>
      </c>
      <c r="S97" s="182"/>
      <c r="T97" s="105"/>
    </row>
    <row r="98" spans="1:41" s="66" customFormat="1" ht="14" x14ac:dyDescent="0.15">
      <c r="A98" s="163" t="s">
        <v>382</v>
      </c>
      <c r="B98" s="166"/>
      <c r="C98" s="166"/>
      <c r="D98" s="166"/>
      <c r="E98" s="166"/>
      <c r="F98" s="353"/>
      <c r="G98" s="353"/>
      <c r="H98" s="353"/>
      <c r="I98" s="353"/>
      <c r="J98" s="353"/>
      <c r="K98" s="353"/>
      <c r="L98" s="353"/>
      <c r="M98" s="353"/>
      <c r="N98" s="353"/>
      <c r="O98" s="353"/>
      <c r="P98" s="353"/>
      <c r="Q98" s="353"/>
      <c r="R98" s="164">
        <f>SUM(F98:Q98)</f>
        <v>0</v>
      </c>
      <c r="S98" s="167"/>
      <c r="T98" s="36"/>
    </row>
    <row r="99" spans="1:41" s="66" customFormat="1" ht="14" x14ac:dyDescent="0.15">
      <c r="A99" s="163" t="s">
        <v>383</v>
      </c>
      <c r="B99" s="162"/>
      <c r="C99" s="164"/>
      <c r="D99" s="164"/>
      <c r="E99" s="164"/>
      <c r="F99" s="353"/>
      <c r="G99" s="353"/>
      <c r="H99" s="353"/>
      <c r="I99" s="353"/>
      <c r="J99" s="353"/>
      <c r="K99" s="353"/>
      <c r="L99" s="353"/>
      <c r="M99" s="353"/>
      <c r="N99" s="353"/>
      <c r="O99" s="353"/>
      <c r="P99" s="353"/>
      <c r="Q99" s="353"/>
      <c r="R99" s="164">
        <f>SUM(F99:Q99)</f>
        <v>0</v>
      </c>
      <c r="S99" s="167"/>
      <c r="T99"/>
    </row>
    <row r="100" spans="1:41" s="66" customFormat="1" x14ac:dyDescent="0.15">
      <c r="A100" s="161"/>
      <c r="B100" s="162"/>
      <c r="C100" s="162"/>
      <c r="D100" s="162"/>
      <c r="E100" s="162"/>
      <c r="F100" s="136"/>
      <c r="G100" s="136"/>
      <c r="H100" s="136"/>
      <c r="I100" s="136"/>
      <c r="J100" s="136"/>
      <c r="K100" s="136"/>
      <c r="L100" s="136"/>
      <c r="M100" s="136"/>
      <c r="N100" s="136"/>
      <c r="O100" s="136"/>
      <c r="P100" s="136"/>
      <c r="Q100" s="136"/>
      <c r="R100" s="147"/>
      <c r="S100" s="167"/>
    </row>
    <row r="101" spans="1:41" s="66" customFormat="1" ht="14" x14ac:dyDescent="0.15">
      <c r="A101" s="117" t="s">
        <v>178</v>
      </c>
      <c r="B101" s="117"/>
      <c r="C101" s="117"/>
      <c r="D101" s="117"/>
      <c r="E101" s="371"/>
      <c r="F101" s="128" t="str">
        <f>'Res Bud År2'!D$4</f>
        <v>jan-22</v>
      </c>
      <c r="G101" s="128" t="str">
        <f>'Res Bud År2'!E$4</f>
        <v>feb-22</v>
      </c>
      <c r="H101" s="128" t="str">
        <f>'Res Bud År2'!F$4</f>
        <v>mar-22</v>
      </c>
      <c r="I101" s="128" t="str">
        <f>'Res Bud År2'!G$4</f>
        <v>apr-22</v>
      </c>
      <c r="J101" s="128" t="str">
        <f>'Res Bud År2'!H$4</f>
        <v>maj-22</v>
      </c>
      <c r="K101" s="128" t="str">
        <f>'Res Bud År2'!I$4</f>
        <v>jun-22</v>
      </c>
      <c r="L101" s="128" t="str">
        <f>'Res Bud År2'!J$4</f>
        <v>jul-22</v>
      </c>
      <c r="M101" s="128" t="str">
        <f>'Res Bud År2'!K$4</f>
        <v>aug-22</v>
      </c>
      <c r="N101" s="128" t="str">
        <f>'Res Bud År2'!L$4</f>
        <v>sep-22</v>
      </c>
      <c r="O101" s="128" t="str">
        <f>'Res Bud År2'!M$4</f>
        <v>okt-22</v>
      </c>
      <c r="P101" s="128" t="str">
        <f>'Res Bud År2'!N$4</f>
        <v>nov-22</v>
      </c>
      <c r="Q101" s="128" t="str">
        <f>'Res Bud År2'!O$4</f>
        <v>dec-22</v>
      </c>
      <c r="R101" s="147" t="s">
        <v>68</v>
      </c>
      <c r="S101" s="167"/>
    </row>
    <row r="102" spans="1:41" s="66" customFormat="1" x14ac:dyDescent="0.15">
      <c r="A102" s="449" t="s">
        <v>374</v>
      </c>
      <c r="B102" s="449"/>
      <c r="C102" s="450"/>
      <c r="D102" s="458">
        <f>'Likvid Bud År1'!R102</f>
        <v>0</v>
      </c>
      <c r="E102" s="459"/>
      <c r="F102" s="106"/>
      <c r="G102" s="106"/>
      <c r="H102" s="106"/>
      <c r="I102" s="106"/>
      <c r="J102" s="106"/>
      <c r="K102" s="106"/>
      <c r="L102" s="106"/>
      <c r="M102" s="106"/>
      <c r="N102" s="106"/>
      <c r="O102" s="106"/>
      <c r="P102" s="106"/>
      <c r="Q102" s="106"/>
      <c r="R102" s="164">
        <f>SUM(D102:Q102)</f>
        <v>0</v>
      </c>
      <c r="S102" s="167"/>
      <c r="T102" s="36"/>
    </row>
    <row r="103" spans="1:41" s="66" customFormat="1" x14ac:dyDescent="0.15">
      <c r="A103" s="449" t="s">
        <v>384</v>
      </c>
      <c r="B103" s="449"/>
      <c r="C103" s="449"/>
      <c r="D103" s="156"/>
      <c r="E103" s="411"/>
      <c r="F103" s="353"/>
      <c r="G103" s="353"/>
      <c r="H103" s="353"/>
      <c r="I103" s="353"/>
      <c r="J103" s="353"/>
      <c r="K103" s="353"/>
      <c r="L103" s="353"/>
      <c r="M103" s="353"/>
      <c r="N103" s="353"/>
      <c r="O103" s="353"/>
      <c r="P103" s="353"/>
      <c r="Q103" s="353"/>
      <c r="R103" s="164">
        <f>SUM(D103:Q103)</f>
        <v>0</v>
      </c>
      <c r="S103" s="167"/>
      <c r="T103" s="36"/>
    </row>
    <row r="104" spans="1:41" s="66" customFormat="1" x14ac:dyDescent="0.15">
      <c r="A104" s="144"/>
      <c r="B104" s="144"/>
      <c r="C104" s="144"/>
      <c r="D104" s="144"/>
      <c r="E104" s="144"/>
      <c r="F104" s="144"/>
      <c r="G104" s="144"/>
      <c r="H104" s="144"/>
      <c r="I104" s="144"/>
      <c r="J104" s="144"/>
      <c r="K104" s="144"/>
      <c r="L104" s="144"/>
      <c r="M104" s="144"/>
      <c r="N104" s="144"/>
      <c r="O104" s="144"/>
      <c r="P104" s="144"/>
      <c r="Q104" s="144"/>
      <c r="R104" s="144"/>
      <c r="S104" s="144"/>
      <c r="T104" s="36"/>
    </row>
    <row r="105" spans="1:41" hidden="1" outlineLevel="1" x14ac:dyDescent="0.15">
      <c r="A105" s="365" t="s">
        <v>299</v>
      </c>
      <c r="B105" s="121"/>
      <c r="C105" s="121"/>
      <c r="D105" s="121"/>
      <c r="E105" s="121"/>
      <c r="F105" s="131">
        <f>SUM(F97:F103)</f>
        <v>0</v>
      </c>
      <c r="G105" s="131">
        <f t="shared" ref="G105:R105" si="19">SUM(G97:G103)</f>
        <v>0</v>
      </c>
      <c r="H105" s="131">
        <f t="shared" si="19"/>
        <v>0</v>
      </c>
      <c r="I105" s="131">
        <f t="shared" si="19"/>
        <v>0</v>
      </c>
      <c r="J105" s="131">
        <f t="shared" si="19"/>
        <v>0</v>
      </c>
      <c r="K105" s="131">
        <f t="shared" si="19"/>
        <v>0</v>
      </c>
      <c r="L105" s="131">
        <f t="shared" si="19"/>
        <v>0</v>
      </c>
      <c r="M105" s="131">
        <f t="shared" si="19"/>
        <v>0</v>
      </c>
      <c r="N105" s="131">
        <f t="shared" si="19"/>
        <v>0</v>
      </c>
      <c r="O105" s="131">
        <f t="shared" si="19"/>
        <v>0</v>
      </c>
      <c r="P105" s="131">
        <f t="shared" si="19"/>
        <v>0</v>
      </c>
      <c r="Q105" s="131">
        <f t="shared" si="19"/>
        <v>0</v>
      </c>
      <c r="R105" s="131">
        <f t="shared" si="19"/>
        <v>0</v>
      </c>
      <c r="S105" s="183"/>
      <c r="U105" s="20"/>
      <c r="AA105"/>
      <c r="AB105"/>
      <c r="AC105"/>
      <c r="AD105"/>
      <c r="AE105"/>
      <c r="AF105"/>
      <c r="AG105" s="2"/>
      <c r="AH105" s="2"/>
      <c r="AI105" s="2"/>
      <c r="AJ105" s="2"/>
      <c r="AK105" s="2"/>
      <c r="AL105" s="2"/>
      <c r="AM105" s="2"/>
      <c r="AN105" s="2"/>
      <c r="AO105" s="2"/>
    </row>
    <row r="106" spans="1:41" s="31" customFormat="1" collapsed="1" x14ac:dyDescent="0.15">
      <c r="A106" s="436" t="s">
        <v>373</v>
      </c>
      <c r="B106" s="436"/>
      <c r="C106" s="436"/>
      <c r="D106" s="436"/>
      <c r="E106" s="436"/>
      <c r="F106" s="289">
        <f>'Likvid Bud År1'!Q106+F84+F93+F105</f>
        <v>0</v>
      </c>
      <c r="G106" s="289">
        <f>G84+G93+G105+F106</f>
        <v>0</v>
      </c>
      <c r="H106" s="289">
        <f t="shared" ref="H106:Q106" si="20">H84+H93+H105+G106</f>
        <v>0</v>
      </c>
      <c r="I106" s="289">
        <f t="shared" si="20"/>
        <v>0</v>
      </c>
      <c r="J106" s="289">
        <f t="shared" si="20"/>
        <v>0</v>
      </c>
      <c r="K106" s="289">
        <f t="shared" si="20"/>
        <v>0</v>
      </c>
      <c r="L106" s="289">
        <f t="shared" si="20"/>
        <v>0</v>
      </c>
      <c r="M106" s="289">
        <f t="shared" si="20"/>
        <v>0</v>
      </c>
      <c r="N106" s="289">
        <f t="shared" si="20"/>
        <v>0</v>
      </c>
      <c r="O106" s="289">
        <f t="shared" si="20"/>
        <v>0</v>
      </c>
      <c r="P106" s="289">
        <f t="shared" si="20"/>
        <v>0</v>
      </c>
      <c r="Q106" s="289">
        <f t="shared" si="20"/>
        <v>0</v>
      </c>
      <c r="R106" s="124"/>
      <c r="S106" s="124"/>
      <c r="V106" s="20"/>
    </row>
    <row r="107" spans="1:41" s="66" customFormat="1" x14ac:dyDescent="0.15">
      <c r="A107" s="161"/>
      <c r="B107" s="162"/>
      <c r="C107" s="162"/>
      <c r="D107" s="162"/>
      <c r="E107" s="162"/>
      <c r="F107" s="136"/>
      <c r="G107" s="136"/>
      <c r="H107" s="136"/>
      <c r="I107" s="136"/>
      <c r="J107" s="136"/>
      <c r="K107" s="136"/>
      <c r="L107" s="136"/>
      <c r="M107" s="136"/>
      <c r="N107" s="136"/>
      <c r="O107" s="136"/>
      <c r="P107" s="136"/>
      <c r="Q107" s="136"/>
      <c r="R107" s="147"/>
      <c r="S107" s="181"/>
    </row>
    <row r="108" spans="1:41" s="66" customFormat="1" x14ac:dyDescent="0.15">
      <c r="A108" s="230" t="s">
        <v>300</v>
      </c>
      <c r="B108" s="231"/>
      <c r="C108" s="231"/>
      <c r="D108" s="231"/>
      <c r="E108" s="231"/>
      <c r="F108" s="295" t="str">
        <f t="shared" ref="F108:Q108" si="21">F96</f>
        <v>jan-22</v>
      </c>
      <c r="G108" s="295" t="str">
        <f t="shared" si="21"/>
        <v>feb-22</v>
      </c>
      <c r="H108" s="295" t="str">
        <f t="shared" si="21"/>
        <v>mar-22</v>
      </c>
      <c r="I108" s="295" t="str">
        <f t="shared" si="21"/>
        <v>apr-22</v>
      </c>
      <c r="J108" s="295" t="str">
        <f t="shared" si="21"/>
        <v>maj-22</v>
      </c>
      <c r="K108" s="295" t="str">
        <f t="shared" si="21"/>
        <v>jun-22</v>
      </c>
      <c r="L108" s="295" t="str">
        <f t="shared" si="21"/>
        <v>jul-22</v>
      </c>
      <c r="M108" s="295" t="str">
        <f t="shared" si="21"/>
        <v>aug-22</v>
      </c>
      <c r="N108" s="295" t="str">
        <f t="shared" si="21"/>
        <v>sep-22</v>
      </c>
      <c r="O108" s="295" t="str">
        <f t="shared" si="21"/>
        <v>okt-22</v>
      </c>
      <c r="P108" s="295" t="str">
        <f t="shared" si="21"/>
        <v>nov-22</v>
      </c>
      <c r="Q108" s="295" t="str">
        <f t="shared" si="21"/>
        <v>dec-22</v>
      </c>
      <c r="R108" s="227" t="s">
        <v>68</v>
      </c>
      <c r="S108" s="167"/>
    </row>
    <row r="109" spans="1:41" s="66" customFormat="1" hidden="1" outlineLevel="1" x14ac:dyDescent="0.15">
      <c r="A109" s="232" t="s">
        <v>252</v>
      </c>
      <c r="B109" s="232"/>
      <c r="C109" s="232"/>
      <c r="D109" s="232"/>
      <c r="E109" s="228"/>
      <c r="F109" s="228">
        <f>Moms!N10</f>
        <v>0</v>
      </c>
      <c r="G109" s="228">
        <f>Moms!O10</f>
        <v>0</v>
      </c>
      <c r="H109" s="228">
        <f>Moms!P10</f>
        <v>0</v>
      </c>
      <c r="I109" s="228">
        <f>Moms!Q10</f>
        <v>0</v>
      </c>
      <c r="J109" s="228">
        <f>Moms!R10</f>
        <v>0</v>
      </c>
      <c r="K109" s="228">
        <f>Moms!S10</f>
        <v>0</v>
      </c>
      <c r="L109" s="228">
        <f>Moms!T10</f>
        <v>0</v>
      </c>
      <c r="M109" s="228">
        <f>Moms!U10</f>
        <v>0</v>
      </c>
      <c r="N109" s="228">
        <f>Moms!V10</f>
        <v>0</v>
      </c>
      <c r="O109" s="228">
        <f>Moms!W10</f>
        <v>0</v>
      </c>
      <c r="P109" s="228">
        <f>Moms!X10</f>
        <v>0</v>
      </c>
      <c r="Q109" s="228">
        <f>Moms!Y10</f>
        <v>0</v>
      </c>
      <c r="R109" s="228">
        <f t="shared" ref="R109:R116" si="22">SUM(F109:Q109)</f>
        <v>0</v>
      </c>
      <c r="S109" s="167"/>
    </row>
    <row r="110" spans="1:41" s="66" customFormat="1" ht="14" hidden="1" outlineLevel="1" x14ac:dyDescent="0.15">
      <c r="A110" s="233" t="s">
        <v>251</v>
      </c>
      <c r="B110" s="232"/>
      <c r="C110" s="232"/>
      <c r="D110" s="232"/>
      <c r="E110" s="228"/>
      <c r="F110" s="228">
        <f>-Moms!N72</f>
        <v>0</v>
      </c>
      <c r="G110" s="228">
        <f>-Moms!O72</f>
        <v>0</v>
      </c>
      <c r="H110" s="228">
        <f>-Moms!P72</f>
        <v>0</v>
      </c>
      <c r="I110" s="228">
        <f>-Moms!Q72</f>
        <v>0</v>
      </c>
      <c r="J110" s="228">
        <f>-Moms!R72</f>
        <v>0</v>
      </c>
      <c r="K110" s="228">
        <f>-Moms!S72</f>
        <v>0</v>
      </c>
      <c r="L110" s="228">
        <f>-Moms!T72</f>
        <v>0</v>
      </c>
      <c r="M110" s="228">
        <f>-Moms!U72</f>
        <v>0</v>
      </c>
      <c r="N110" s="228">
        <f>-Moms!V72</f>
        <v>0</v>
      </c>
      <c r="O110" s="228">
        <f>-Moms!W72</f>
        <v>0</v>
      </c>
      <c r="P110" s="228">
        <f>-Moms!X72</f>
        <v>0</v>
      </c>
      <c r="Q110" s="228">
        <f>-Moms!Y72</f>
        <v>0</v>
      </c>
      <c r="R110" s="228">
        <f t="shared" si="22"/>
        <v>0</v>
      </c>
      <c r="S110" s="167"/>
    </row>
    <row r="111" spans="1:41" s="66" customFormat="1" ht="14" hidden="1" outlineLevel="1" x14ac:dyDescent="0.15">
      <c r="A111" s="233" t="s">
        <v>86</v>
      </c>
      <c r="B111" s="232"/>
      <c r="C111" s="232"/>
      <c r="D111" s="232"/>
      <c r="E111" s="228"/>
      <c r="F111" s="228">
        <f>F109+F110</f>
        <v>0</v>
      </c>
      <c r="G111" s="228">
        <f t="shared" ref="G111:O111" si="23">G109+G110</f>
        <v>0</v>
      </c>
      <c r="H111" s="228">
        <f t="shared" si="23"/>
        <v>0</v>
      </c>
      <c r="I111" s="228">
        <f t="shared" si="23"/>
        <v>0</v>
      </c>
      <c r="J111" s="228">
        <f t="shared" si="23"/>
        <v>0</v>
      </c>
      <c r="K111" s="228">
        <f t="shared" si="23"/>
        <v>0</v>
      </c>
      <c r="L111" s="228">
        <f t="shared" si="23"/>
        <v>0</v>
      </c>
      <c r="M111" s="228">
        <f t="shared" si="23"/>
        <v>0</v>
      </c>
      <c r="N111" s="228">
        <f t="shared" si="23"/>
        <v>0</v>
      </c>
      <c r="O111" s="228">
        <f t="shared" si="23"/>
        <v>0</v>
      </c>
      <c r="P111" s="228">
        <f>P109+P110</f>
        <v>0</v>
      </c>
      <c r="Q111" s="228">
        <f>Q109+Q110</f>
        <v>0</v>
      </c>
      <c r="R111" s="228">
        <f t="shared" si="22"/>
        <v>0</v>
      </c>
      <c r="S111" s="167"/>
    </row>
    <row r="112" spans="1:41" s="66" customFormat="1" collapsed="1" x14ac:dyDescent="0.15">
      <c r="A112" s="232" t="s">
        <v>305</v>
      </c>
      <c r="B112" s="232"/>
      <c r="C112" s="232"/>
      <c r="D112" s="232"/>
      <c r="E112" s="228"/>
      <c r="F112" s="228">
        <f>Moms!N112</f>
        <v>0</v>
      </c>
      <c r="G112" s="228">
        <f>Moms!O112</f>
        <v>0</v>
      </c>
      <c r="H112" s="228">
        <f>Moms!P112</f>
        <v>0</v>
      </c>
      <c r="I112" s="228">
        <f>Moms!Q112</f>
        <v>0</v>
      </c>
      <c r="J112" s="228">
        <f>Moms!R112</f>
        <v>0</v>
      </c>
      <c r="K112" s="228">
        <f>Moms!S112</f>
        <v>0</v>
      </c>
      <c r="L112" s="228">
        <f>Moms!T112</f>
        <v>0</v>
      </c>
      <c r="M112" s="228">
        <f>Moms!U112</f>
        <v>0</v>
      </c>
      <c r="N112" s="228">
        <f>Moms!V112</f>
        <v>0</v>
      </c>
      <c r="O112" s="228">
        <f>Moms!W112</f>
        <v>0</v>
      </c>
      <c r="P112" s="228">
        <f>Moms!X112</f>
        <v>0</v>
      </c>
      <c r="Q112" s="228">
        <f>Moms!Y112</f>
        <v>0</v>
      </c>
      <c r="R112" s="228">
        <f t="shared" si="22"/>
        <v>0</v>
      </c>
      <c r="S112" s="167"/>
    </row>
    <row r="113" spans="1:21" s="66" customFormat="1" x14ac:dyDescent="0.15">
      <c r="A113" s="232" t="s">
        <v>306</v>
      </c>
      <c r="B113" s="232"/>
      <c r="C113" s="232"/>
      <c r="D113" s="232"/>
      <c r="E113" s="228"/>
      <c r="F113" s="228">
        <f>-(Moms!N119+Moms!N152+Moms!N165+Moms!N70)</f>
        <v>0</v>
      </c>
      <c r="G113" s="228">
        <f>-(Moms!O119+Moms!O152+Moms!O165+Moms!O70)</f>
        <v>0</v>
      </c>
      <c r="H113" s="228">
        <f>-(Moms!P119+Moms!P152+Moms!P165+Moms!P70)</f>
        <v>0</v>
      </c>
      <c r="I113" s="228">
        <f>-(Moms!Q119+Moms!Q152+Moms!Q165+Moms!Q70)</f>
        <v>0</v>
      </c>
      <c r="J113" s="228">
        <f>-(Moms!R119+Moms!R152+Moms!R165+Moms!R70)</f>
        <v>0</v>
      </c>
      <c r="K113" s="228">
        <f>-(Moms!S119+Moms!S152+Moms!S165+Moms!S70)</f>
        <v>0</v>
      </c>
      <c r="L113" s="228">
        <f>-(Moms!T119+Moms!T152+Moms!T165+Moms!T70)</f>
        <v>0</v>
      </c>
      <c r="M113" s="228">
        <f>-(Moms!U119+Moms!U152+Moms!U165+Moms!U70)</f>
        <v>0</v>
      </c>
      <c r="N113" s="228">
        <f>-(Moms!V119+Moms!V152+Moms!V165+Moms!V70)</f>
        <v>0</v>
      </c>
      <c r="O113" s="228">
        <f>-(Moms!W119+Moms!W152+Moms!W165+Moms!W70)</f>
        <v>0</v>
      </c>
      <c r="P113" s="228">
        <f>-(Moms!X119+Moms!X152+Moms!X165+Moms!X70)</f>
        <v>0</v>
      </c>
      <c r="Q113" s="228">
        <f>-(Moms!Y119+Moms!Y152+Moms!Y165+Moms!Y70)</f>
        <v>0</v>
      </c>
      <c r="R113" s="228">
        <f t="shared" si="22"/>
        <v>0</v>
      </c>
      <c r="S113" s="167"/>
    </row>
    <row r="114" spans="1:21" s="67" customFormat="1" ht="29.25" customHeight="1" x14ac:dyDescent="0.15">
      <c r="A114" s="460" t="str">
        <f>'Likvid Bud År1'!A114:E114</f>
        <v>Moms inbetalning till (-) eller utbetalning från (+)
skatteverket (Redovisning varje månad)</v>
      </c>
      <c r="B114" s="460"/>
      <c r="C114" s="460"/>
      <c r="D114" s="460"/>
      <c r="E114" s="460">
        <f>SUM('Likvid Bud År1'!F114:Q114)</f>
        <v>0</v>
      </c>
      <c r="F114" s="229">
        <f>-Moms!N97</f>
        <v>0</v>
      </c>
      <c r="G114" s="229">
        <f>-Moms!O97</f>
        <v>0</v>
      </c>
      <c r="H114" s="229">
        <f>-Moms!P97</f>
        <v>0</v>
      </c>
      <c r="I114" s="229">
        <f>-Moms!Q97</f>
        <v>0</v>
      </c>
      <c r="J114" s="229">
        <f>-Moms!R97</f>
        <v>0</v>
      </c>
      <c r="K114" s="229">
        <f>-Moms!S97</f>
        <v>0</v>
      </c>
      <c r="L114" s="229">
        <f>-Moms!T97</f>
        <v>0</v>
      </c>
      <c r="M114" s="229">
        <f>-Moms!U97</f>
        <v>0</v>
      </c>
      <c r="N114" s="229">
        <f>-Moms!V97</f>
        <v>0</v>
      </c>
      <c r="O114" s="229">
        <f>-Moms!W97</f>
        <v>0</v>
      </c>
      <c r="P114" s="229">
        <f>-Moms!X97</f>
        <v>0</v>
      </c>
      <c r="Q114" s="229">
        <f>-Moms!Y97</f>
        <v>0</v>
      </c>
      <c r="R114" s="228">
        <f t="shared" si="22"/>
        <v>0</v>
      </c>
      <c r="S114" s="167"/>
      <c r="U114" s="31"/>
    </row>
    <row r="115" spans="1:21" s="20" customFormat="1" ht="20.25" hidden="1" customHeight="1" outlineLevel="1" x14ac:dyDescent="0.15">
      <c r="A115" s="233" t="s">
        <v>357</v>
      </c>
      <c r="B115" s="232"/>
      <c r="C115" s="232"/>
      <c r="D115" s="232"/>
      <c r="E115" s="228"/>
      <c r="F115" s="228">
        <f t="shared" ref="F115:Q115" si="24">F112+F113+F114</f>
        <v>0</v>
      </c>
      <c r="G115" s="228">
        <f t="shared" si="24"/>
        <v>0</v>
      </c>
      <c r="H115" s="228">
        <f t="shared" si="24"/>
        <v>0</v>
      </c>
      <c r="I115" s="228">
        <f t="shared" si="24"/>
        <v>0</v>
      </c>
      <c r="J115" s="228">
        <f t="shared" si="24"/>
        <v>0</v>
      </c>
      <c r="K115" s="228">
        <f t="shared" si="24"/>
        <v>0</v>
      </c>
      <c r="L115" s="228">
        <f t="shared" si="24"/>
        <v>0</v>
      </c>
      <c r="M115" s="228">
        <f t="shared" si="24"/>
        <v>0</v>
      </c>
      <c r="N115" s="228">
        <f t="shared" si="24"/>
        <v>0</v>
      </c>
      <c r="O115" s="228">
        <f t="shared" si="24"/>
        <v>0</v>
      </c>
      <c r="P115" s="228">
        <f t="shared" si="24"/>
        <v>0</v>
      </c>
      <c r="Q115" s="228">
        <f t="shared" si="24"/>
        <v>0</v>
      </c>
      <c r="R115" s="228"/>
      <c r="S115" s="167"/>
      <c r="T115" s="67"/>
      <c r="U115" s="31"/>
    </row>
    <row r="116" spans="1:21" s="20" customFormat="1" ht="20.25" hidden="1" customHeight="1" outlineLevel="1" x14ac:dyDescent="0.15">
      <c r="A116" s="233" t="s">
        <v>255</v>
      </c>
      <c r="B116" s="232"/>
      <c r="C116" s="232"/>
      <c r="D116" s="232"/>
      <c r="E116" s="228"/>
      <c r="F116" s="228">
        <f>-(F111+F114)</f>
        <v>0</v>
      </c>
      <c r="G116" s="228">
        <f t="shared" ref="G116:Q116" si="25">-(G111+G114)</f>
        <v>0</v>
      </c>
      <c r="H116" s="228">
        <f t="shared" si="25"/>
        <v>0</v>
      </c>
      <c r="I116" s="228">
        <f t="shared" si="25"/>
        <v>0</v>
      </c>
      <c r="J116" s="228">
        <f t="shared" si="25"/>
        <v>0</v>
      </c>
      <c r="K116" s="228">
        <f t="shared" si="25"/>
        <v>0</v>
      </c>
      <c r="L116" s="228">
        <f t="shared" si="25"/>
        <v>0</v>
      </c>
      <c r="M116" s="228">
        <f t="shared" si="25"/>
        <v>0</v>
      </c>
      <c r="N116" s="228">
        <f t="shared" si="25"/>
        <v>0</v>
      </c>
      <c r="O116" s="228">
        <f t="shared" si="25"/>
        <v>0</v>
      </c>
      <c r="P116" s="228">
        <f t="shared" si="25"/>
        <v>0</v>
      </c>
      <c r="Q116" s="228">
        <f t="shared" si="25"/>
        <v>0</v>
      </c>
      <c r="R116" s="228">
        <f t="shared" si="22"/>
        <v>0</v>
      </c>
      <c r="S116" s="167"/>
      <c r="T116" s="67"/>
      <c r="U116" s="31"/>
    </row>
    <row r="117" spans="1:21" s="20" customFormat="1" ht="18.75" customHeight="1" collapsed="1" x14ac:dyDescent="0.15">
      <c r="A117" s="246" t="s">
        <v>269</v>
      </c>
      <c r="B117" s="232"/>
      <c r="C117" s="232"/>
      <c r="D117" s="232"/>
      <c r="E117" s="228">
        <f>'Likvid Bud År1'!Q117</f>
        <v>0</v>
      </c>
      <c r="F117" s="228">
        <f t="shared" ref="F117:Q117" si="26">E117+F116</f>
        <v>0</v>
      </c>
      <c r="G117" s="228">
        <f t="shared" si="26"/>
        <v>0</v>
      </c>
      <c r="H117" s="228">
        <f t="shared" si="26"/>
        <v>0</v>
      </c>
      <c r="I117" s="228">
        <f t="shared" si="26"/>
        <v>0</v>
      </c>
      <c r="J117" s="228">
        <f t="shared" si="26"/>
        <v>0</v>
      </c>
      <c r="K117" s="228">
        <f t="shared" si="26"/>
        <v>0</v>
      </c>
      <c r="L117" s="228">
        <f t="shared" si="26"/>
        <v>0</v>
      </c>
      <c r="M117" s="228">
        <f t="shared" si="26"/>
        <v>0</v>
      </c>
      <c r="N117" s="228">
        <f t="shared" si="26"/>
        <v>0</v>
      </c>
      <c r="O117" s="228">
        <f t="shared" si="26"/>
        <v>0</v>
      </c>
      <c r="P117" s="228">
        <f t="shared" si="26"/>
        <v>0</v>
      </c>
      <c r="Q117" s="228">
        <f t="shared" si="26"/>
        <v>0</v>
      </c>
      <c r="R117" s="226"/>
      <c r="S117" s="167"/>
      <c r="T117" s="67"/>
    </row>
    <row r="118" spans="1:21" s="20" customFormat="1" ht="15.75" hidden="1" customHeight="1" outlineLevel="1" x14ac:dyDescent="0.15">
      <c r="A118" s="287"/>
      <c r="B118" s="287"/>
      <c r="C118" s="287"/>
      <c r="D118" s="287"/>
      <c r="E118" s="287"/>
      <c r="F118" s="288"/>
      <c r="G118" s="288"/>
      <c r="H118" s="288"/>
      <c r="I118" s="288"/>
      <c r="J118" s="288"/>
      <c r="K118" s="288"/>
      <c r="L118" s="288"/>
      <c r="M118" s="288"/>
      <c r="N118" s="288"/>
      <c r="O118" s="288"/>
      <c r="P118" s="288"/>
      <c r="Q118" s="288"/>
      <c r="R118" s="288"/>
      <c r="S118" s="162"/>
      <c r="T118" s="5"/>
    </row>
    <row r="119" spans="1:21" s="57" customFormat="1" hidden="1" outlineLevel="1" x14ac:dyDescent="0.15">
      <c r="A119" s="156" t="s">
        <v>358</v>
      </c>
      <c r="B119" s="156"/>
      <c r="C119" s="156"/>
      <c r="D119" s="156"/>
      <c r="E119" s="156"/>
      <c r="F119" s="164">
        <f t="shared" ref="F119:R119" si="27">F84+F93+F115+F105</f>
        <v>0</v>
      </c>
      <c r="G119" s="164">
        <f t="shared" si="27"/>
        <v>0</v>
      </c>
      <c r="H119" s="164">
        <f t="shared" si="27"/>
        <v>0</v>
      </c>
      <c r="I119" s="164">
        <f t="shared" si="27"/>
        <v>0</v>
      </c>
      <c r="J119" s="164">
        <f t="shared" si="27"/>
        <v>0</v>
      </c>
      <c r="K119" s="164">
        <f t="shared" si="27"/>
        <v>0</v>
      </c>
      <c r="L119" s="164">
        <f t="shared" si="27"/>
        <v>0</v>
      </c>
      <c r="M119" s="164">
        <f t="shared" si="27"/>
        <v>0</v>
      </c>
      <c r="N119" s="164">
        <f t="shared" si="27"/>
        <v>0</v>
      </c>
      <c r="O119" s="164">
        <f t="shared" si="27"/>
        <v>0</v>
      </c>
      <c r="P119" s="164">
        <f t="shared" si="27"/>
        <v>0</v>
      </c>
      <c r="Q119" s="164">
        <f t="shared" si="27"/>
        <v>0</v>
      </c>
      <c r="R119" s="164">
        <f t="shared" si="27"/>
        <v>0</v>
      </c>
      <c r="S119" s="182"/>
      <c r="T119" s="105"/>
    </row>
    <row r="120" spans="1:21" s="31" customFormat="1" collapsed="1" x14ac:dyDescent="0.15">
      <c r="A120" s="457" t="s">
        <v>359</v>
      </c>
      <c r="B120" s="457"/>
      <c r="C120" s="457"/>
      <c r="D120" s="457"/>
      <c r="E120" s="457"/>
      <c r="F120" s="348">
        <f>'Likvid Bud År1'!Q120+F119</f>
        <v>0</v>
      </c>
      <c r="G120" s="348">
        <f t="shared" ref="G120:Q120" si="28">F120+G119</f>
        <v>0</v>
      </c>
      <c r="H120" s="348">
        <f t="shared" si="28"/>
        <v>0</v>
      </c>
      <c r="I120" s="348">
        <f t="shared" si="28"/>
        <v>0</v>
      </c>
      <c r="J120" s="348">
        <f t="shared" si="28"/>
        <v>0</v>
      </c>
      <c r="K120" s="348">
        <f t="shared" si="28"/>
        <v>0</v>
      </c>
      <c r="L120" s="348">
        <f t="shared" si="28"/>
        <v>0</v>
      </c>
      <c r="M120" s="348">
        <f t="shared" si="28"/>
        <v>0</v>
      </c>
      <c r="N120" s="348">
        <f t="shared" si="28"/>
        <v>0</v>
      </c>
      <c r="O120" s="348">
        <f t="shared" si="28"/>
        <v>0</v>
      </c>
      <c r="P120" s="348">
        <f t="shared" si="28"/>
        <v>0</v>
      </c>
      <c r="Q120" s="348">
        <f t="shared" si="28"/>
        <v>0</v>
      </c>
      <c r="R120" s="348"/>
      <c r="S120" s="124"/>
    </row>
    <row r="121" spans="1:21" s="31" customFormat="1" x14ac:dyDescent="0.15">
      <c r="A121" s="234"/>
      <c r="B121" s="234"/>
      <c r="C121" s="234"/>
      <c r="D121" s="234"/>
      <c r="E121" s="234"/>
      <c r="F121" s="368"/>
      <c r="G121" s="368"/>
      <c r="H121" s="368"/>
      <c r="I121" s="368"/>
      <c r="J121" s="368"/>
      <c r="K121" s="368"/>
      <c r="L121" s="368"/>
      <c r="M121" s="368"/>
      <c r="N121" s="368"/>
      <c r="O121" s="368"/>
      <c r="P121" s="368"/>
      <c r="Q121" s="368"/>
      <c r="R121" s="368"/>
      <c r="S121" s="124"/>
    </row>
    <row r="122" spans="1:21" s="66" customFormat="1" ht="14" x14ac:dyDescent="0.15">
      <c r="A122" s="161"/>
      <c r="B122" s="162"/>
      <c r="C122" s="162"/>
      <c r="D122" s="162"/>
      <c r="E122" s="162"/>
      <c r="F122" s="128" t="str">
        <f>'Res Bud År2'!D$4</f>
        <v>jan-22</v>
      </c>
      <c r="G122" s="128" t="str">
        <f>'Res Bud År2'!E$4</f>
        <v>feb-22</v>
      </c>
      <c r="H122" s="128" t="str">
        <f>'Res Bud År2'!F$4</f>
        <v>mar-22</v>
      </c>
      <c r="I122" s="128" t="str">
        <f>'Res Bud År2'!G$4</f>
        <v>apr-22</v>
      </c>
      <c r="J122" s="128" t="str">
        <f>'Res Bud År2'!H$4</f>
        <v>maj-22</v>
      </c>
      <c r="K122" s="128" t="str">
        <f>'Res Bud År2'!I$4</f>
        <v>jun-22</v>
      </c>
      <c r="L122" s="128" t="str">
        <f>'Res Bud År2'!J$4</f>
        <v>jul-22</v>
      </c>
      <c r="M122" s="128" t="str">
        <f>'Res Bud År2'!K$4</f>
        <v>aug-22</v>
      </c>
      <c r="N122" s="128" t="str">
        <f>'Res Bud År2'!L$4</f>
        <v>sep-22</v>
      </c>
      <c r="O122" s="128" t="str">
        <f>'Res Bud År2'!M$4</f>
        <v>okt-22</v>
      </c>
      <c r="P122" s="128" t="str">
        <f>'Res Bud År2'!N$4</f>
        <v>nov-22</v>
      </c>
      <c r="Q122" s="128" t="str">
        <f>'Res Bud År2'!O$4</f>
        <v>dec-22</v>
      </c>
      <c r="R122" s="147" t="s">
        <v>68</v>
      </c>
      <c r="S122" s="167"/>
    </row>
    <row r="123" spans="1:21" s="66" customFormat="1" ht="36" customHeight="1" x14ac:dyDescent="0.15">
      <c r="A123" s="306" t="s">
        <v>318</v>
      </c>
      <c r="B123" s="307"/>
      <c r="C123" s="308"/>
      <c r="D123" s="309" t="s">
        <v>331</v>
      </c>
      <c r="E123" s="313">
        <v>0.22</v>
      </c>
      <c r="F123" s="310"/>
      <c r="G123" s="310"/>
      <c r="H123" s="310"/>
      <c r="I123" s="310"/>
      <c r="J123" s="310"/>
      <c r="K123" s="310"/>
      <c r="L123" s="310"/>
      <c r="M123" s="310"/>
      <c r="N123" s="310"/>
      <c r="O123" s="310"/>
      <c r="P123" s="310"/>
      <c r="Q123" s="310"/>
      <c r="R123" s="291">
        <f>SUM(F123:Q123)</f>
        <v>0</v>
      </c>
      <c r="S123" s="167"/>
      <c r="T123"/>
    </row>
    <row r="124" spans="1:21" s="66" customFormat="1" ht="13.5" customHeight="1" x14ac:dyDescent="0.15">
      <c r="A124" s="167" t="str">
        <f>IF('Res Bud År2'!P75&gt;0,"Beräknad preliminärskatt: "&amp;TEXT(-'Res Bud År2'!P75*BolagsskattY2/12,"# ##0")&amp;"/mån (fylls i manuellt på raden ovan)","")</f>
        <v/>
      </c>
      <c r="B124" s="162"/>
      <c r="C124" s="162"/>
      <c r="D124" s="162"/>
      <c r="E124" s="162"/>
      <c r="F124" s="136"/>
      <c r="G124" s="136"/>
      <c r="H124" s="136"/>
      <c r="I124" s="136"/>
      <c r="J124" s="136"/>
      <c r="K124" s="354" t="str">
        <f>IF(SkattY2=R123,"",IF(ROUNDUP(-R123,-2)&lt;ROUNDUP(SkattY2,-2),"Ovan inmatad preliminärskatt beräknas ge en skatteskuld på ca "&amp;TEXT((SkattY2)+R123,"# ##0"),"Ovan inmatad preliminärskatt beräknas ge en överskjutande skatt på ca "&amp;TEXT(-'Likvid Bud År2'!R123-(SkattY2),"# ##0")))</f>
        <v/>
      </c>
      <c r="L124" s="136"/>
      <c r="M124" s="136"/>
      <c r="N124" s="136"/>
      <c r="O124" s="136"/>
      <c r="P124" s="136"/>
      <c r="Q124" s="136"/>
      <c r="R124" s="136"/>
      <c r="S124" s="181"/>
      <c r="T124" s="305"/>
      <c r="U124" s="296"/>
    </row>
    <row r="125" spans="1:21" s="57" customFormat="1" hidden="1" outlineLevel="1" x14ac:dyDescent="0.15">
      <c r="A125" s="156" t="s">
        <v>377</v>
      </c>
      <c r="B125" s="156"/>
      <c r="C125" s="156"/>
      <c r="D125" s="156"/>
      <c r="E125" s="156"/>
      <c r="F125" s="164">
        <f>F119+F123</f>
        <v>0</v>
      </c>
      <c r="G125" s="164">
        <f t="shared" ref="G125:R125" si="29">G119+G123</f>
        <v>0</v>
      </c>
      <c r="H125" s="164">
        <f t="shared" si="29"/>
        <v>0</v>
      </c>
      <c r="I125" s="164">
        <f t="shared" si="29"/>
        <v>0</v>
      </c>
      <c r="J125" s="164">
        <f t="shared" si="29"/>
        <v>0</v>
      </c>
      <c r="K125" s="164">
        <f t="shared" si="29"/>
        <v>0</v>
      </c>
      <c r="L125" s="164">
        <f t="shared" si="29"/>
        <v>0</v>
      </c>
      <c r="M125" s="164">
        <f t="shared" si="29"/>
        <v>0</v>
      </c>
      <c r="N125" s="164">
        <f t="shared" si="29"/>
        <v>0</v>
      </c>
      <c r="O125" s="164">
        <f t="shared" si="29"/>
        <v>0</v>
      </c>
      <c r="P125" s="164">
        <f t="shared" si="29"/>
        <v>0</v>
      </c>
      <c r="Q125" s="164">
        <f t="shared" si="29"/>
        <v>0</v>
      </c>
      <c r="R125" s="164">
        <f t="shared" si="29"/>
        <v>0</v>
      </c>
      <c r="S125" s="182"/>
      <c r="T125" s="105"/>
    </row>
    <row r="126" spans="1:21" s="343" customFormat="1" ht="12.75" customHeight="1" collapsed="1" x14ac:dyDescent="0.15">
      <c r="A126" s="436" t="s">
        <v>375</v>
      </c>
      <c r="B126" s="436"/>
      <c r="C126" s="436"/>
      <c r="D126" s="436"/>
      <c r="E126" s="436"/>
      <c r="F126" s="348">
        <f>'Likvid Bud År1'!Q126+F125</f>
        <v>0</v>
      </c>
      <c r="G126" s="348">
        <f t="shared" ref="G126:Q126" si="30">F126+G125</f>
        <v>0</v>
      </c>
      <c r="H126" s="348">
        <f t="shared" si="30"/>
        <v>0</v>
      </c>
      <c r="I126" s="348">
        <f t="shared" si="30"/>
        <v>0</v>
      </c>
      <c r="J126" s="348">
        <f t="shared" si="30"/>
        <v>0</v>
      </c>
      <c r="K126" s="348">
        <f t="shared" si="30"/>
        <v>0</v>
      </c>
      <c r="L126" s="348">
        <f t="shared" si="30"/>
        <v>0</v>
      </c>
      <c r="M126" s="348">
        <f t="shared" si="30"/>
        <v>0</v>
      </c>
      <c r="N126" s="348">
        <f t="shared" si="30"/>
        <v>0</v>
      </c>
      <c r="O126" s="348">
        <f t="shared" si="30"/>
        <v>0</v>
      </c>
      <c r="P126" s="348">
        <f t="shared" si="30"/>
        <v>0</v>
      </c>
      <c r="Q126" s="348">
        <f t="shared" si="30"/>
        <v>0</v>
      </c>
      <c r="R126" s="348"/>
      <c r="S126" s="342"/>
    </row>
    <row r="127" spans="1:21" s="57" customFormat="1" hidden="1" outlineLevel="1" x14ac:dyDescent="0.15">
      <c r="A127" s="136"/>
      <c r="B127" s="136"/>
      <c r="C127" s="136"/>
      <c r="D127" s="136"/>
      <c r="E127" s="136"/>
      <c r="F127" s="136"/>
      <c r="G127" s="136"/>
      <c r="H127" s="136"/>
      <c r="I127" s="136"/>
      <c r="J127" s="136"/>
      <c r="K127" s="136"/>
      <c r="L127" s="136"/>
      <c r="M127" s="136"/>
      <c r="N127" s="136"/>
      <c r="O127" s="136"/>
      <c r="P127" s="136"/>
      <c r="Q127" s="136"/>
      <c r="R127" s="136"/>
      <c r="S127" s="182"/>
    </row>
    <row r="128" spans="1:21" s="66" customFormat="1" ht="14" hidden="1" outlineLevel="1" thickBot="1" x14ac:dyDescent="0.2">
      <c r="A128" s="250" t="s">
        <v>270</v>
      </c>
      <c r="B128" s="157"/>
      <c r="C128" s="157"/>
      <c r="D128" s="157"/>
      <c r="E128" s="157"/>
      <c r="F128" s="180"/>
      <c r="G128" s="180"/>
      <c r="H128" s="180"/>
      <c r="I128" s="180"/>
      <c r="J128" s="180"/>
      <c r="K128" s="180"/>
      <c r="L128" s="180"/>
      <c r="M128" s="180"/>
      <c r="N128" s="180"/>
      <c r="O128" s="180"/>
      <c r="P128" s="180"/>
      <c r="Q128" s="180"/>
      <c r="R128" s="180"/>
      <c r="S128" s="167"/>
      <c r="T128"/>
    </row>
    <row r="129" spans="1:19" s="66" customFormat="1" hidden="1" outlineLevel="1" x14ac:dyDescent="0.15">
      <c r="A129" s="239" t="s">
        <v>262</v>
      </c>
      <c r="B129" s="240"/>
      <c r="C129" s="240"/>
      <c r="D129" s="240"/>
      <c r="E129" s="240"/>
      <c r="F129" s="241">
        <f>F135</f>
        <v>0</v>
      </c>
      <c r="G129" s="241">
        <f t="shared" ref="G129:Q129" si="31">F130</f>
        <v>0</v>
      </c>
      <c r="H129" s="241">
        <f t="shared" si="31"/>
        <v>0</v>
      </c>
      <c r="I129" s="241">
        <f t="shared" si="31"/>
        <v>0</v>
      </c>
      <c r="J129" s="241">
        <f>I130</f>
        <v>0</v>
      </c>
      <c r="K129" s="241">
        <f>J130</f>
        <v>0</v>
      </c>
      <c r="L129" s="241">
        <f>K130</f>
        <v>0</v>
      </c>
      <c r="M129" s="241">
        <f>L130</f>
        <v>0</v>
      </c>
      <c r="N129" s="241">
        <f t="shared" si="31"/>
        <v>0</v>
      </c>
      <c r="O129" s="241">
        <f t="shared" si="31"/>
        <v>0</v>
      </c>
      <c r="P129" s="241">
        <f t="shared" si="31"/>
        <v>0</v>
      </c>
      <c r="Q129" s="241">
        <f t="shared" si="31"/>
        <v>0</v>
      </c>
      <c r="R129" s="241"/>
      <c r="S129" s="167"/>
    </row>
    <row r="130" spans="1:19" s="66" customFormat="1" ht="14" hidden="1" outlineLevel="1" thickBot="1" x14ac:dyDescent="0.2">
      <c r="A130" s="440" t="s">
        <v>263</v>
      </c>
      <c r="B130" s="441"/>
      <c r="C130" s="441"/>
      <c r="D130" s="441"/>
      <c r="E130" s="441"/>
      <c r="F130" s="245">
        <f>F136-F114</f>
        <v>0</v>
      </c>
      <c r="G130" s="245">
        <f t="shared" ref="G130:Q130" si="32">G125+G129</f>
        <v>0</v>
      </c>
      <c r="H130" s="245">
        <f t="shared" si="32"/>
        <v>0</v>
      </c>
      <c r="I130" s="245">
        <f t="shared" si="32"/>
        <v>0</v>
      </c>
      <c r="J130" s="245">
        <f t="shared" si="32"/>
        <v>0</v>
      </c>
      <c r="K130" s="245">
        <f t="shared" si="32"/>
        <v>0</v>
      </c>
      <c r="L130" s="245">
        <f t="shared" si="32"/>
        <v>0</v>
      </c>
      <c r="M130" s="245">
        <f t="shared" si="32"/>
        <v>0</v>
      </c>
      <c r="N130" s="245">
        <f t="shared" si="32"/>
        <v>0</v>
      </c>
      <c r="O130" s="245">
        <f t="shared" si="32"/>
        <v>0</v>
      </c>
      <c r="P130" s="245">
        <f t="shared" si="32"/>
        <v>0</v>
      </c>
      <c r="Q130" s="245">
        <f t="shared" si="32"/>
        <v>0</v>
      </c>
      <c r="R130" s="245"/>
      <c r="S130" s="167"/>
    </row>
    <row r="131" spans="1:19" s="66" customFormat="1" ht="15" hidden="1" outlineLevel="1" thickBot="1" x14ac:dyDescent="0.2">
      <c r="A131" s="314" t="s">
        <v>333</v>
      </c>
      <c r="B131" s="234"/>
      <c r="C131" s="234"/>
      <c r="D131" s="234"/>
      <c r="E131" s="234"/>
      <c r="F131" s="245">
        <f t="shared" ref="F131:Q131" si="33">IF(F130&lt;0,F130,0)</f>
        <v>0</v>
      </c>
      <c r="G131" s="245">
        <f t="shared" si="33"/>
        <v>0</v>
      </c>
      <c r="H131" s="245">
        <f t="shared" si="33"/>
        <v>0</v>
      </c>
      <c r="I131" s="245">
        <f t="shared" si="33"/>
        <v>0</v>
      </c>
      <c r="J131" s="245">
        <f t="shared" si="33"/>
        <v>0</v>
      </c>
      <c r="K131" s="245">
        <f t="shared" si="33"/>
        <v>0</v>
      </c>
      <c r="L131" s="245">
        <f t="shared" si="33"/>
        <v>0</v>
      </c>
      <c r="M131" s="245">
        <f t="shared" si="33"/>
        <v>0</v>
      </c>
      <c r="N131" s="245">
        <f t="shared" si="33"/>
        <v>0</v>
      </c>
      <c r="O131" s="245">
        <f t="shared" si="33"/>
        <v>0</v>
      </c>
      <c r="P131" s="245">
        <f t="shared" si="33"/>
        <v>0</v>
      </c>
      <c r="Q131" s="245">
        <f t="shared" si="33"/>
        <v>0</v>
      </c>
      <c r="R131" s="245"/>
      <c r="S131" s="167"/>
    </row>
    <row r="132" spans="1:19" s="66" customFormat="1" ht="14" hidden="1" outlineLevel="1" collapsed="1" thickBot="1" x14ac:dyDescent="0.2">
      <c r="A132" s="442" t="s">
        <v>264</v>
      </c>
      <c r="B132" s="443"/>
      <c r="C132" s="443"/>
      <c r="D132" s="443"/>
      <c r="E132" s="443"/>
      <c r="F132" s="244">
        <f>F137-F114</f>
        <v>0</v>
      </c>
      <c r="G132" s="244">
        <f t="shared" ref="G132:Q132" si="34">G137-G114</f>
        <v>0</v>
      </c>
      <c r="H132" s="244">
        <f t="shared" si="34"/>
        <v>0</v>
      </c>
      <c r="I132" s="244">
        <f t="shared" si="34"/>
        <v>0</v>
      </c>
      <c r="J132" s="244">
        <f t="shared" si="34"/>
        <v>0</v>
      </c>
      <c r="K132" s="244">
        <f t="shared" si="34"/>
        <v>0</v>
      </c>
      <c r="L132" s="244">
        <f t="shared" si="34"/>
        <v>0</v>
      </c>
      <c r="M132" s="244">
        <f t="shared" si="34"/>
        <v>0</v>
      </c>
      <c r="N132" s="244">
        <f t="shared" si="34"/>
        <v>0</v>
      </c>
      <c r="O132" s="244">
        <f t="shared" si="34"/>
        <v>0</v>
      </c>
      <c r="P132" s="244">
        <f t="shared" si="34"/>
        <v>0</v>
      </c>
      <c r="Q132" s="244">
        <f t="shared" si="34"/>
        <v>0</v>
      </c>
      <c r="R132" s="244"/>
      <c r="S132" s="167"/>
    </row>
    <row r="133" spans="1:19" s="66" customFormat="1" collapsed="1" x14ac:dyDescent="0.15">
      <c r="A133" s="161"/>
      <c r="B133" s="162"/>
      <c r="C133" s="162"/>
      <c r="D133" s="162"/>
      <c r="E133" s="162"/>
      <c r="F133" s="136"/>
      <c r="G133" s="136"/>
      <c r="H133" s="136"/>
      <c r="I133" s="136"/>
      <c r="J133" s="136"/>
      <c r="K133" s="136"/>
      <c r="L133" s="136"/>
      <c r="M133" s="136"/>
      <c r="N133" s="136"/>
      <c r="O133" s="136"/>
      <c r="P133" s="136"/>
      <c r="Q133" s="136"/>
      <c r="R133" s="136"/>
      <c r="S133" s="167"/>
    </row>
    <row r="134" spans="1:19" s="66" customFormat="1" ht="14" thickBot="1" x14ac:dyDescent="0.2">
      <c r="A134" s="250" t="s">
        <v>298</v>
      </c>
      <c r="B134" s="157"/>
      <c r="C134" s="157"/>
      <c r="D134" s="157"/>
      <c r="E134" s="157"/>
      <c r="F134" s="180"/>
      <c r="G134" s="180"/>
      <c r="H134" s="180"/>
      <c r="I134" s="180"/>
      <c r="J134" s="180"/>
      <c r="K134" s="180"/>
      <c r="L134" s="180"/>
      <c r="M134" s="180"/>
      <c r="N134" s="180"/>
      <c r="O134" s="180"/>
      <c r="P134" s="180"/>
      <c r="Q134" s="180"/>
      <c r="R134" s="154"/>
      <c r="S134" s="167"/>
    </row>
    <row r="135" spans="1:19" s="66" customFormat="1" x14ac:dyDescent="0.15">
      <c r="A135" s="239" t="s">
        <v>262</v>
      </c>
      <c r="B135" s="240"/>
      <c r="C135" s="240"/>
      <c r="D135" s="240"/>
      <c r="E135" s="240"/>
      <c r="F135" s="241">
        <f>'Likvid Bud År1'!Q136</f>
        <v>0</v>
      </c>
      <c r="G135" s="241">
        <f>F136</f>
        <v>0</v>
      </c>
      <c r="H135" s="241">
        <f t="shared" ref="H135:Q135" si="35">G136</f>
        <v>0</v>
      </c>
      <c r="I135" s="241">
        <f t="shared" si="35"/>
        <v>0</v>
      </c>
      <c r="J135" s="241">
        <f>I136</f>
        <v>0</v>
      </c>
      <c r="K135" s="241">
        <f>J136</f>
        <v>0</v>
      </c>
      <c r="L135" s="241">
        <f>K136</f>
        <v>0</v>
      </c>
      <c r="M135" s="241">
        <f>L136</f>
        <v>0</v>
      </c>
      <c r="N135" s="241">
        <f t="shared" si="35"/>
        <v>0</v>
      </c>
      <c r="O135" s="241">
        <f t="shared" si="35"/>
        <v>0</v>
      </c>
      <c r="P135" s="241">
        <f t="shared" si="35"/>
        <v>0</v>
      </c>
      <c r="Q135" s="241">
        <f t="shared" si="35"/>
        <v>0</v>
      </c>
      <c r="R135" s="242"/>
      <c r="S135" s="167"/>
    </row>
    <row r="136" spans="1:19" s="66" customFormat="1" ht="14" thickBot="1" x14ac:dyDescent="0.2">
      <c r="A136" s="440" t="s">
        <v>263</v>
      </c>
      <c r="B136" s="441"/>
      <c r="C136" s="441"/>
      <c r="D136" s="441"/>
      <c r="E136" s="441"/>
      <c r="F136" s="245">
        <f>F135+F125-F102</f>
        <v>0</v>
      </c>
      <c r="G136" s="245">
        <f t="shared" ref="G136:Q136" si="36">G135+G125-G102</f>
        <v>0</v>
      </c>
      <c r="H136" s="245">
        <f t="shared" si="36"/>
        <v>0</v>
      </c>
      <c r="I136" s="245">
        <f t="shared" si="36"/>
        <v>0</v>
      </c>
      <c r="J136" s="245">
        <f t="shared" si="36"/>
        <v>0</v>
      </c>
      <c r="K136" s="245">
        <f t="shared" si="36"/>
        <v>0</v>
      </c>
      <c r="L136" s="245">
        <f t="shared" si="36"/>
        <v>0</v>
      </c>
      <c r="M136" s="245">
        <f t="shared" si="36"/>
        <v>0</v>
      </c>
      <c r="N136" s="245">
        <f t="shared" si="36"/>
        <v>0</v>
      </c>
      <c r="O136" s="245">
        <f t="shared" si="36"/>
        <v>0</v>
      </c>
      <c r="P136" s="245">
        <f t="shared" si="36"/>
        <v>0</v>
      </c>
      <c r="Q136" s="245">
        <f t="shared" si="36"/>
        <v>0</v>
      </c>
      <c r="R136" s="243"/>
      <c r="S136" s="167"/>
    </row>
    <row r="137" spans="1:19" s="66" customFormat="1" ht="14" thickBot="1" x14ac:dyDescent="0.2">
      <c r="A137" s="442" t="s">
        <v>264</v>
      </c>
      <c r="B137" s="443"/>
      <c r="C137" s="443"/>
      <c r="D137" s="443"/>
      <c r="E137" s="443"/>
      <c r="F137" s="244">
        <f>F135+F125</f>
        <v>0</v>
      </c>
      <c r="G137" s="244">
        <f>F137+G125</f>
        <v>0</v>
      </c>
      <c r="H137" s="244">
        <f t="shared" ref="H137:Q137" si="37">G137+H125</f>
        <v>0</v>
      </c>
      <c r="I137" s="244">
        <f t="shared" si="37"/>
        <v>0</v>
      </c>
      <c r="J137" s="244">
        <f t="shared" si="37"/>
        <v>0</v>
      </c>
      <c r="K137" s="244">
        <f t="shared" si="37"/>
        <v>0</v>
      </c>
      <c r="L137" s="244">
        <f t="shared" si="37"/>
        <v>0</v>
      </c>
      <c r="M137" s="244">
        <f t="shared" si="37"/>
        <v>0</v>
      </c>
      <c r="N137" s="244">
        <f t="shared" si="37"/>
        <v>0</v>
      </c>
      <c r="O137" s="244">
        <f t="shared" si="37"/>
        <v>0</v>
      </c>
      <c r="P137" s="244">
        <f t="shared" si="37"/>
        <v>0</v>
      </c>
      <c r="Q137" s="244">
        <f t="shared" si="37"/>
        <v>0</v>
      </c>
      <c r="R137" s="238"/>
      <c r="S137" s="167"/>
    </row>
  </sheetData>
  <sheetProtection sheet="1" formatCells="0" formatColumns="0" formatRows="0"/>
  <mergeCells count="22">
    <mergeCell ref="A126:E126"/>
    <mergeCell ref="A136:E136"/>
    <mergeCell ref="A137:E137"/>
    <mergeCell ref="A114:E114"/>
    <mergeCell ref="A132:E132"/>
    <mergeCell ref="A130:E130"/>
    <mergeCell ref="A88:D88"/>
    <mergeCell ref="A91:D91"/>
    <mergeCell ref="A85:E85"/>
    <mergeCell ref="A120:E120"/>
    <mergeCell ref="A94:E94"/>
    <mergeCell ref="A93:E93"/>
    <mergeCell ref="A87:E87"/>
    <mergeCell ref="A96:C96"/>
    <mergeCell ref="D96:E96"/>
    <mergeCell ref="A106:E106"/>
    <mergeCell ref="D102:E102"/>
    <mergeCell ref="A89:D89"/>
    <mergeCell ref="A90:D90"/>
    <mergeCell ref="A92:D92"/>
    <mergeCell ref="A103:C103"/>
    <mergeCell ref="A102:C102"/>
  </mergeCells>
  <conditionalFormatting sqref="F137:Q137">
    <cfRule type="cellIs" dxfId="0" priority="1" operator="lessThan">
      <formula>0</formula>
    </cfRule>
  </conditionalFormatting>
  <dataValidations count="7">
    <dataValidation type="list" allowBlank="1" showInputMessage="1" showErrorMessage="1" sqref="E5:E9 E89:E91" xr:uid="{00000000-0002-0000-0700-000000000000}">
      <formula1>TblIntTyp</formula1>
    </dataValidation>
    <dataValidation type="decimal" operator="lessThanOrEqual" allowBlank="1" showInputMessage="1" showErrorMessage="1" error="Inbetalning matas in som negativt värde (-)" prompt="Preliminärskatt matas in med negativt tecken    (-)" sqref="L123:Q124 K123 F123:J124" xr:uid="{65D52D71-7F40-4345-A15A-28AFAD837029}">
      <formula1>0</formula1>
    </dataValidation>
    <dataValidation type="decimal" operator="lessThan" allowBlank="1" showInputMessage="1" showErrorMessage="1" error="Räntekostnader matas  in med negativt tecken (-)" sqref="F99:Q99 F103:Q103" xr:uid="{EFE7F2B1-F04F-4DAB-B189-6531DC18971D}">
      <formula1>0</formula1>
    </dataValidation>
    <dataValidation type="decimal" operator="greaterThan" allowBlank="1" showInputMessage="1" showErrorMessage="1" error="Låneutbetalningar matas inte in med negativt tecken (-)" sqref="F106:Q106 F97:Q97" xr:uid="{002BFEAC-5382-46D0-A085-6434F3CDF729}">
      <formula1>0</formula1>
    </dataValidation>
    <dataValidation type="decimal" operator="lessThan" allowBlank="1" showInputMessage="1" showErrorMessage="1" error="Amorteringar matas  in med negativt tecken (-)" sqref="F98:Q98" xr:uid="{8AFDB65E-4FA8-454E-BE7A-26A980F2F40C}">
      <formula1>0</formula1>
    </dataValidation>
    <dataValidation type="decimal" allowBlank="1" showInputMessage="1" showErrorMessage="1" sqref="F102:Q102" xr:uid="{7043242A-3CF3-41D5-A76E-8449A9FFBC98}">
      <formula1>-100000000</formula1>
      <formula2>100000000</formula2>
    </dataValidation>
    <dataValidation type="decimal" operator="lessThan" allowBlank="1" showInputMessage="1" showErrorMessage="1" error="Utbetalningar matas in med negativt tecken" prompt="Inköp matas in med negativt tecken (-)" sqref="F89:Q92" xr:uid="{052DEEBA-1DB8-4E80-BD69-A429BC8F60C4}">
      <formula1>0</formula1>
    </dataValidation>
  </dataValidations>
  <hyperlinks>
    <hyperlink ref="D96:E96" location="CalcHelpMorg" display="Beräkn hjälp Lån" xr:uid="{36CC4E7B-80AC-4A56-9C67-7796B146022C}"/>
  </hyperlinks>
  <pageMargins left="0.23622047244094491" right="0.23622047244094491" top="0.74803149606299213" bottom="0.74803149606299213" header="0.31496062992125984" footer="0.31496062992125984"/>
  <pageSetup paperSize="9" scale="72" fitToHeight="0" orientation="landscape" blackAndWhite="1"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081AB40463B9141A1D3B7B581B6B5A8" ma:contentTypeVersion="13" ma:contentTypeDescription="Skapa ett nytt dokument." ma:contentTypeScope="" ma:versionID="1bdae2f115a67dc39d576896dda390f4">
  <xsd:schema xmlns:xsd="http://www.w3.org/2001/XMLSchema" xmlns:xs="http://www.w3.org/2001/XMLSchema" xmlns:p="http://schemas.microsoft.com/office/2006/metadata/properties" xmlns:ns3="1722d937-b46a-4966-8cc4-b2ae6021fbab" xmlns:ns4="6109e99a-e846-4462-86dd-f4cc96256bd1" targetNamespace="http://schemas.microsoft.com/office/2006/metadata/properties" ma:root="true" ma:fieldsID="3ac4ef15ca037a54109f13786888af86" ns3:_="" ns4:_="">
    <xsd:import namespace="1722d937-b46a-4966-8cc4-b2ae6021fbab"/>
    <xsd:import namespace="6109e99a-e846-4462-86dd-f4cc96256bd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2d937-b46a-4966-8cc4-b2ae6021fbab"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element name="SharingHintHash" ma:index="10" nillable="true" ma:displayName="Delar tips,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09e99a-e846-4462-86dd-f4cc96256bd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5544FA-2FAB-404E-A265-964015F004AE}">
  <ds:schemaRefs>
    <ds:schemaRef ds:uri="http://schemas.microsoft.com/office/infopath/2007/PartnerControls"/>
    <ds:schemaRef ds:uri="http://purl.org/dc/elements/1.1/"/>
    <ds:schemaRef ds:uri="http://schemas.microsoft.com/office/2006/metadata/properties"/>
    <ds:schemaRef ds:uri="6109e99a-e846-4462-86dd-f4cc96256bd1"/>
    <ds:schemaRef ds:uri="http://purl.org/dc/terms/"/>
    <ds:schemaRef ds:uri="http://schemas.openxmlformats.org/package/2006/metadata/core-properties"/>
    <ds:schemaRef ds:uri="http://schemas.microsoft.com/office/2006/documentManagement/types"/>
    <ds:schemaRef ds:uri="1722d937-b46a-4966-8cc4-b2ae6021fbab"/>
    <ds:schemaRef ds:uri="http://www.w3.org/XML/1998/namespace"/>
    <ds:schemaRef ds:uri="http://purl.org/dc/dcmitype/"/>
  </ds:schemaRefs>
</ds:datastoreItem>
</file>

<file path=customXml/itemProps2.xml><?xml version="1.0" encoding="utf-8"?>
<ds:datastoreItem xmlns:ds="http://schemas.openxmlformats.org/officeDocument/2006/customXml" ds:itemID="{6BADE329-7293-41E9-A32A-1C221933349C}">
  <ds:schemaRefs>
    <ds:schemaRef ds:uri="http://schemas.microsoft.com/sharepoint/v3/contenttype/forms"/>
  </ds:schemaRefs>
</ds:datastoreItem>
</file>

<file path=customXml/itemProps3.xml><?xml version="1.0" encoding="utf-8"?>
<ds:datastoreItem xmlns:ds="http://schemas.openxmlformats.org/officeDocument/2006/customXml" ds:itemID="{30FF29D8-E53E-42E0-B04E-4C767A091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2d937-b46a-4966-8cc4-b2ae6021fbab"/>
    <ds:schemaRef ds:uri="6109e99a-e846-4462-86dd-f4cc96256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Kalkylblad</vt:lpstr>
      </vt:variant>
      <vt:variant>
        <vt:i4>17</vt:i4>
      </vt:variant>
      <vt:variant>
        <vt:lpstr>Namngivna områden</vt:lpstr>
      </vt:variant>
      <vt:variant>
        <vt:i4>34</vt:i4>
      </vt:variant>
    </vt:vector>
  </HeadingPairs>
  <TitlesOfParts>
    <vt:vector size="51" baseType="lpstr">
      <vt:lpstr>Instruktion</vt:lpstr>
      <vt:lpstr>Kapitalbehov</vt:lpstr>
      <vt:lpstr>Res Bud År1</vt:lpstr>
      <vt:lpstr>Likvid Bud År1</vt:lpstr>
      <vt:lpstr>RR År1</vt:lpstr>
      <vt:lpstr>Res Bud År2</vt:lpstr>
      <vt:lpstr>BR År1</vt:lpstr>
      <vt:lpstr>Diagr År1</vt:lpstr>
      <vt:lpstr>Likvid Bud År2</vt:lpstr>
      <vt:lpstr>RR År2</vt:lpstr>
      <vt:lpstr>Beräkningshjälp Lån</vt:lpstr>
      <vt:lpstr>BR År2</vt:lpstr>
      <vt:lpstr>Diagr År2</vt:lpstr>
      <vt:lpstr>Beräkningshjälp Avskrivningar</vt:lpstr>
      <vt:lpstr>Moms</vt:lpstr>
      <vt:lpstr>Lån</vt:lpstr>
      <vt:lpstr>Admin</vt:lpstr>
      <vt:lpstr>BokfMetStatus</vt:lpstr>
      <vt:lpstr>BolagSkatt</vt:lpstr>
      <vt:lpstr>BolagsskattY1</vt:lpstr>
      <vt:lpstr>BolagsskattY2</vt:lpstr>
      <vt:lpstr>CalcHelpDep</vt:lpstr>
      <vt:lpstr>CalcHelpMorg</vt:lpstr>
      <vt:lpstr>EgenavgEgetUttag</vt:lpstr>
      <vt:lpstr>FtgNamn</vt:lpstr>
      <vt:lpstr>LagerHantering</vt:lpstr>
      <vt:lpstr>ListMonthY1</vt:lpstr>
      <vt:lpstr>LonSkatt</vt:lpstr>
      <vt:lpstr>PrelSkatt</vt:lpstr>
      <vt:lpstr>SkattY1</vt:lpstr>
      <vt:lpstr>SkattY2</vt:lpstr>
      <vt:lpstr>SocAvg</vt:lpstr>
      <vt:lpstr>TblAnlTillg</vt:lpstr>
      <vt:lpstr>TblBokfMetod</vt:lpstr>
      <vt:lpstr>TblFinansiering</vt:lpstr>
      <vt:lpstr>TblIntTyp</vt:lpstr>
      <vt:lpstr>TblInvesteringar</vt:lpstr>
      <vt:lpstr>TblKredTid</vt:lpstr>
      <vt:lpstr>TblLagerHantering</vt:lpstr>
      <vt:lpstr>TblLoanPer</vt:lpstr>
      <vt:lpstr>TblMonthStartEnd</vt:lpstr>
      <vt:lpstr>'Beräkningshjälp Avskrivningar'!Utskriftsområde</vt:lpstr>
      <vt:lpstr>'Beräkningshjälp Lån'!Utskriftsområde</vt:lpstr>
      <vt:lpstr>Kapitalbehov!Utskriftsområde</vt:lpstr>
      <vt:lpstr>'Likvid Bud År1'!Utskriftsområde</vt:lpstr>
      <vt:lpstr>'Likvid Bud År2'!Utskriftsområde</vt:lpstr>
      <vt:lpstr>'Res Bud År1'!Utskriftsområde</vt:lpstr>
      <vt:lpstr>'Res Bud År2'!Utskriftsområde</vt:lpstr>
      <vt:lpstr>'RR År1'!Utskriftsrubriker</vt:lpstr>
      <vt:lpstr>'RR År2'!Utskriftsrubriker</vt:lpstr>
      <vt:lpstr>ValBokfMet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Apelgren</dc:creator>
  <cp:lastModifiedBy>Microsoft Office-användare</cp:lastModifiedBy>
  <cp:lastPrinted>2020-03-04T09:59:46Z</cp:lastPrinted>
  <dcterms:created xsi:type="dcterms:W3CDTF">2018-02-16T15:32:02Z</dcterms:created>
  <dcterms:modified xsi:type="dcterms:W3CDTF">2021-11-16T21:42:31Z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0x0101000081AB40463B9141A1D3B7B581B6B5A8</vt:lpwstr>
  </property>
</Properties>
</file>